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9a8dffe452a223e/Documents/VARI UFFICIO/CLIENTI/COMUNE DI PARMA/pareri 2026/Partecipate/PARTECIPATE Debiti Crediti/"/>
    </mc:Choice>
  </mc:AlternateContent>
  <xr:revisionPtr revIDLastSave="26" documentId="11_CD68E91AAA16F9053265CCB226297549CE092DE1" xr6:coauthVersionLast="47" xr6:coauthVersionMax="47" xr10:uidLastSave="{5938E7D7-8232-4AED-A7C7-5FFC4114CF10}"/>
  <bookViews>
    <workbookView xWindow="-108" yWindow="-108" windowWidth="23256" windowHeight="12456" xr2:uid="{00000000-000D-0000-FFFF-FFFF00000000}"/>
  </bookViews>
  <sheets>
    <sheet name="riepilogo" sheetId="10" r:id="rId1"/>
    <sheet name="non asseverate" sheetId="11" r:id="rId2"/>
  </sheets>
  <definedNames>
    <definedName name="_xlnm._FilterDatabase" localSheetId="0" hidden="1">riepilogo!$A$2:$K$126</definedName>
    <definedName name="_xlnm.Print_Area" localSheetId="0">riepilogo!$A$1:$I$131</definedName>
    <definedName name="_xlnm.Print_Titles" localSheetId="0">riepilogo!$2:$2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2" i="10" l="1"/>
  <c r="H111" i="10"/>
  <c r="H101" i="10" l="1"/>
  <c r="H100" i="10"/>
  <c r="D101" i="10"/>
  <c r="D100" i="10"/>
  <c r="D102" i="10"/>
  <c r="G84" i="10"/>
  <c r="F84" i="10"/>
  <c r="C84" i="10"/>
  <c r="B84" i="10"/>
  <c r="D83" i="10"/>
  <c r="G11" i="10"/>
  <c r="F11" i="10"/>
  <c r="H10" i="10"/>
  <c r="H5" i="10"/>
  <c r="H6" i="10"/>
  <c r="H7" i="10"/>
  <c r="H8" i="10"/>
  <c r="H9" i="10"/>
  <c r="H4" i="10"/>
  <c r="G126" i="10"/>
  <c r="C66" i="10"/>
  <c r="C49" i="10"/>
  <c r="B49" i="10"/>
  <c r="D61" i="10"/>
  <c r="H11" i="10" l="1"/>
  <c r="G17" i="10"/>
  <c r="F17" i="10"/>
  <c r="G15" i="10"/>
  <c r="C89" i="10"/>
  <c r="C88" i="10"/>
  <c r="H17" i="10" l="1"/>
  <c r="H50" i="10"/>
  <c r="F124" i="10"/>
  <c r="F126" i="10" s="1"/>
  <c r="B66" i="10"/>
  <c r="H94" i="10"/>
  <c r="H95" i="10"/>
  <c r="H124" i="10" l="1"/>
  <c r="D26" i="10"/>
  <c r="D27" i="10"/>
  <c r="D25" i="10"/>
  <c r="D49" i="10" s="1"/>
  <c r="G49" i="10" l="1"/>
  <c r="F49" i="10"/>
  <c r="H48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D50" i="10"/>
  <c r="C110" i="10" l="1"/>
  <c r="B109" i="10"/>
  <c r="F102" i="10" l="1"/>
  <c r="H103" i="10"/>
  <c r="G102" i="10"/>
  <c r="B17" i="10" l="1"/>
  <c r="D12" i="10"/>
  <c r="H16" i="10"/>
  <c r="D16" i="10"/>
  <c r="H76" i="10"/>
  <c r="H77" i="10" s="1"/>
  <c r="D76" i="10"/>
  <c r="D77" i="10" s="1"/>
  <c r="G77" i="10"/>
  <c r="F77" i="10"/>
  <c r="C77" i="10"/>
  <c r="B77" i="10"/>
  <c r="H72" i="10"/>
  <c r="H73" i="10" s="1"/>
  <c r="D72" i="10"/>
  <c r="D73" i="10" s="1"/>
  <c r="G73" i="10"/>
  <c r="F73" i="10"/>
  <c r="C73" i="10"/>
  <c r="B73" i="10"/>
  <c r="H125" i="10"/>
  <c r="C99" i="10"/>
  <c r="B99" i="10"/>
  <c r="G99" i="10"/>
  <c r="H98" i="10" l="1"/>
  <c r="H116" i="10"/>
  <c r="C117" i="10"/>
  <c r="B117" i="10"/>
  <c r="G115" i="10"/>
  <c r="G114" i="10"/>
  <c r="F115" i="10"/>
  <c r="F114" i="10"/>
  <c r="G106" i="10"/>
  <c r="F106" i="10"/>
  <c r="H105" i="10"/>
  <c r="H104" i="10"/>
  <c r="F99" i="10"/>
  <c r="H97" i="10"/>
  <c r="D94" i="10"/>
  <c r="H91" i="10"/>
  <c r="C92" i="10"/>
  <c r="F92" i="10"/>
  <c r="G92" i="10"/>
  <c r="B89" i="10"/>
  <c r="B88" i="10"/>
  <c r="F85" i="10"/>
  <c r="H80" i="10"/>
  <c r="D80" i="10"/>
  <c r="D84" i="10" s="1"/>
  <c r="H82" i="10"/>
  <c r="G79" i="10"/>
  <c r="F79" i="10"/>
  <c r="C79" i="10"/>
  <c r="B79" i="10"/>
  <c r="H78" i="10"/>
  <c r="H79" i="10" s="1"/>
  <c r="D78" i="10"/>
  <c r="D79" i="10" s="1"/>
  <c r="C17" i="10"/>
  <c r="D17" i="10"/>
  <c r="G75" i="10"/>
  <c r="F75" i="10"/>
  <c r="C75" i="10"/>
  <c r="B75" i="10"/>
  <c r="H74" i="10"/>
  <c r="H75" i="10" s="1"/>
  <c r="D74" i="10"/>
  <c r="D75" i="10" s="1"/>
  <c r="G69" i="10"/>
  <c r="F69" i="10"/>
  <c r="C69" i="10"/>
  <c r="B69" i="10"/>
  <c r="H68" i="10"/>
  <c r="H69" i="10" s="1"/>
  <c r="D68" i="10"/>
  <c r="D69" i="10" s="1"/>
  <c r="F117" i="10" l="1"/>
  <c r="H115" i="10"/>
  <c r="G117" i="10"/>
  <c r="H96" i="10"/>
  <c r="B92" i="10"/>
  <c r="F13" i="10" l="1"/>
  <c r="F12" i="10"/>
  <c r="F15" i="10" l="1"/>
  <c r="H13" i="10"/>
  <c r="H14" i="10"/>
  <c r="H12" i="10"/>
  <c r="H15" i="10" l="1"/>
  <c r="D5" i="10"/>
  <c r="D4" i="10"/>
  <c r="H109" i="10"/>
  <c r="D109" i="10"/>
  <c r="G51" i="10"/>
  <c r="F51" i="10"/>
  <c r="H51" i="10"/>
  <c r="F87" i="10"/>
  <c r="G87" i="10"/>
  <c r="H25" i="10"/>
  <c r="H49" i="10" s="1"/>
  <c r="D93" i="10"/>
  <c r="D99" i="10" s="1"/>
  <c r="H93" i="10"/>
  <c r="H99" i="10" s="1"/>
  <c r="D121" i="10"/>
  <c r="C122" i="10"/>
  <c r="D120" i="10"/>
  <c r="D119" i="10"/>
  <c r="H52" i="10"/>
  <c r="H53" i="10" s="1"/>
  <c r="G53" i="10"/>
  <c r="F53" i="10"/>
  <c r="C53" i="10"/>
  <c r="B53" i="10"/>
  <c r="D52" i="10"/>
  <c r="D53" i="10" s="1"/>
  <c r="D54" i="10"/>
  <c r="H55" i="10"/>
  <c r="F113" i="10"/>
  <c r="G113" i="10" l="1"/>
  <c r="G56" i="10" l="1"/>
  <c r="F56" i="10"/>
  <c r="B106" i="10" l="1"/>
  <c r="D89" i="10" l="1"/>
  <c r="H90" i="10"/>
  <c r="H89" i="10"/>
  <c r="G65" i="10" l="1"/>
  <c r="D64" i="10" l="1"/>
  <c r="G108" i="10" l="1"/>
  <c r="F108" i="10"/>
  <c r="B108" i="10"/>
  <c r="C87" i="10"/>
  <c r="B87" i="10"/>
  <c r="G67" i="10"/>
  <c r="F67" i="10"/>
  <c r="C67" i="10"/>
  <c r="F65" i="10"/>
  <c r="H65" i="10" s="1"/>
  <c r="C65" i="10"/>
  <c r="G24" i="10"/>
  <c r="F24" i="10"/>
  <c r="C24" i="10"/>
  <c r="B24" i="10"/>
  <c r="C56" i="10"/>
  <c r="B56" i="10"/>
  <c r="B67" i="10" l="1"/>
  <c r="D11" i="10" l="1"/>
  <c r="D63" i="10" l="1"/>
  <c r="C11" i="10" l="1"/>
  <c r="B11" i="10" l="1"/>
  <c r="D15" i="10"/>
  <c r="B15" i="10"/>
  <c r="C15" i="10"/>
  <c r="D56" i="10"/>
  <c r="G71" i="10"/>
  <c r="F71" i="10"/>
  <c r="C71" i="10"/>
  <c r="B71" i="10"/>
  <c r="C106" i="10"/>
  <c r="C108" i="10"/>
  <c r="C113" i="10"/>
  <c r="B113" i="10"/>
  <c r="G122" i="10"/>
  <c r="F122" i="10"/>
  <c r="C126" i="10"/>
  <c r="B126" i="10"/>
  <c r="H119" i="10" l="1"/>
  <c r="B118" i="10" l="1"/>
  <c r="B122" i="10" s="1"/>
  <c r="D22" i="10" l="1"/>
  <c r="B65" i="10" l="1"/>
  <c r="D115" i="10"/>
  <c r="D117" i="10" s="1"/>
  <c r="H102" i="10"/>
  <c r="H106" i="10" s="1"/>
  <c r="D88" i="10"/>
  <c r="D92" i="10" s="1"/>
  <c r="H66" i="10"/>
  <c r="H67" i="10" s="1"/>
  <c r="H57" i="10"/>
  <c r="D106" i="10" l="1"/>
  <c r="D126" i="10"/>
  <c r="D87" i="10"/>
  <c r="H123" i="10"/>
  <c r="H126" i="10" s="1"/>
  <c r="H118" i="10"/>
  <c r="H122" i="10" s="1"/>
  <c r="D118" i="10"/>
  <c r="H114" i="10"/>
  <c r="H117" i="10" s="1"/>
  <c r="H107" i="10"/>
  <c r="D107" i="10"/>
  <c r="D108" i="10" s="1"/>
  <c r="H88" i="10"/>
  <c r="H92" i="10" s="1"/>
  <c r="H86" i="10"/>
  <c r="H85" i="10"/>
  <c r="H81" i="10"/>
  <c r="H84" i="10" s="1"/>
  <c r="H70" i="10"/>
  <c r="H71" i="10" s="1"/>
  <c r="D70" i="10"/>
  <c r="D71" i="10" s="1"/>
  <c r="D66" i="10"/>
  <c r="D67" i="10" s="1"/>
  <c r="D62" i="10"/>
  <c r="D60" i="10"/>
  <c r="D59" i="10"/>
  <c r="D58" i="10"/>
  <c r="D57" i="10"/>
  <c r="H54" i="10"/>
  <c r="D23" i="10"/>
  <c r="D21" i="10"/>
  <c r="D20" i="10"/>
  <c r="D19" i="10"/>
  <c r="D18" i="10"/>
  <c r="D122" i="10" l="1"/>
  <c r="D24" i="10"/>
  <c r="H108" i="10"/>
  <c r="H87" i="10"/>
  <c r="D65" i="10"/>
  <c r="H113" i="10"/>
  <c r="H24" i="10"/>
  <c r="H56" i="10"/>
</calcChain>
</file>

<file path=xl/sharedStrings.xml><?xml version="1.0" encoding="utf-8"?>
<sst xmlns="http://schemas.openxmlformats.org/spreadsheetml/2006/main" count="265" uniqueCount="227">
  <si>
    <t>Nota Informativa sui crediti e debiti reciproci tra Comune di Parma ed organismi strumentali e società partecipate al 31/12/2025</t>
  </si>
  <si>
    <t>ORGANISMI PARTECIPATI</t>
  </si>
  <si>
    <t>CREDITI del Comune v/Società</t>
  </si>
  <si>
    <t>DEBITI della Società v/Comune</t>
  </si>
  <si>
    <t>Differenza</t>
  </si>
  <si>
    <t>Note</t>
  </si>
  <si>
    <t>DEBITI del Comune v/Società</t>
  </si>
  <si>
    <t>CREDITO della Società v/Comune</t>
  </si>
  <si>
    <t>ASSEVERAZIONE SOCIETA'</t>
  </si>
  <si>
    <t>Residui Attivi</t>
  </si>
  <si>
    <t>Contabilità della società</t>
  </si>
  <si>
    <t>Residui Passivi</t>
  </si>
  <si>
    <t>ACER-Azienda Casa Emilia Romagna Parma
00160390340</t>
  </si>
  <si>
    <t>Rendicontazione Ex Vittorio Emanuele anno 2024</t>
  </si>
  <si>
    <t>CONSUMI ENERGIA ELETTRICA, ACQUA E GAS PER ALCUNI ALLOGGI E
LOCALI SITI IN B.GO DEGLI STUDI.</t>
  </si>
  <si>
    <t>firmato dal presidente del collegio dei revisori</t>
  </si>
  <si>
    <t>Rendicontazione Ex Vittorio Emanuele anno 2025</t>
  </si>
  <si>
    <t>ACCESSO DEI FONDI PER L'ELIMINAZIONE E IL SUPERAMENTO DELLE BARRIERE ARCHITETTONICHE</t>
  </si>
  <si>
    <t>Affidamento del servizio di gestione amministrativa dello stabile di proprietà comunale sito in Parma, via Testi Laudadeo n.4 - diff iva 22%</t>
  </si>
  <si>
    <t>AZIENDA CASA EMILIA ROMAGNA PARMA - SPESE ALLOGGI DI EDILIZIA RESIDENZIALE PER PROGETTI SPECIALI</t>
  </si>
  <si>
    <t>ACER PARMA - AFFIDAMENTO ATTIVITA' TECNICO AMMINISTRATIVE DELLO "SPORTELLO MULTIFUNZIONALE CASA"</t>
  </si>
  <si>
    <t>BANDO BIKE TO WORK 2024-2026 - INCENTIVI ALLE AZIONI DI MOBILITY MANAGEMENT PER FAVORIRE GLI SPOSTAM</t>
  </si>
  <si>
    <t>interventi di conto capitale soggetti a diversa modalità di contabilizzazione</t>
  </si>
  <si>
    <t>ACER Totale</t>
  </si>
  <si>
    <t xml:space="preserve">ADE S.p.A.  02319580342
</t>
  </si>
  <si>
    <t>nessun credito del Comune al 31/12/2025</t>
  </si>
  <si>
    <t>Corrispettivo polo animali - differenza IVA 22%</t>
  </si>
  <si>
    <t>firmato società di revisione</t>
  </si>
  <si>
    <t>Integrazione corrispettivo polo animali - differenza IVA 22%</t>
  </si>
  <si>
    <t>Attività di direzione dell'esecuzione del contratto per la concessione dell'impianto di cremazione - differenza IVA 22% ECONOMIA DA CONTO FINALE PER EURO 2.955,77 da ridurre impegno nel 2026</t>
  </si>
  <si>
    <t>ADE S.p.A. Totale</t>
  </si>
  <si>
    <t>Ade Servizi Srl
02379460344</t>
  </si>
  <si>
    <t>nessun debito del Comune al 31/12/2025</t>
  </si>
  <si>
    <t>Ade Servizi Srl Totale</t>
  </si>
  <si>
    <t xml:space="preserve"> AREA STAZIONE  - STU - S.p.A. - 02280810348</t>
  </si>
  <si>
    <t>Comando Ing. Monteverdi (dal 01/02/2015 al 30/06/2015)</t>
  </si>
  <si>
    <t>Rimborso  per assegnazione temp. dott. andrea mancini 1/9-31/12 prot. 32286/2020</t>
  </si>
  <si>
    <t>Rimborso emolumenti dott. Andrea Mancini 1/1 - 31/10/2020 prot. 184952 del 16/11/2020</t>
  </si>
  <si>
    <t>Rimborso emolumenti dott. Andrea Mancini  1/1-31/05 pg 95738 e 1/6-25/6/2021 prot. 222886</t>
  </si>
  <si>
    <r>
      <t xml:space="preserve">Per collaudo 1’ stralcio eseguito dai dipendenti comunali: Ing. Gadaleta- </t>
    </r>
    <r>
      <rPr>
        <b/>
        <sz val="14"/>
        <color indexed="8"/>
        <rFont val="Calibri"/>
        <family val="2"/>
      </rPr>
      <t>Il credito  sarà accertato al momento dell'incasso</t>
    </r>
  </si>
  <si>
    <r>
      <t>Per collaudo 1’ stralcio eseguito dai dipendenti comunali: Ing. Monteverdi- I</t>
    </r>
    <r>
      <rPr>
        <b/>
        <sz val="14"/>
        <color indexed="8"/>
        <rFont val="Calibri"/>
        <family val="2"/>
      </rPr>
      <t>l credito  sarà accertato al momento dell'incasso</t>
    </r>
  </si>
  <si>
    <t>AREA STAZIONE  S.p.A. 
Totale</t>
  </si>
  <si>
    <t>Azienda di Servizi alla Persona del Distretto di Parma - Asp
02447070349</t>
  </si>
  <si>
    <t>CANONE CONCESSIONE IMMOBILE DI VIA SCOLA N. 48 - PROGETTO L'ALVEARE - da ridurre accertamento nel 2026</t>
  </si>
  <si>
    <t>ATTIVITA' LOTTA ALLA POVERTA' ANNUALITA' ASP 2024</t>
  </si>
  <si>
    <t>firmato dal revisore unico</t>
  </si>
  <si>
    <t>AZIENDA DI SERVIZI ALLA PERSONA DEL DISTRETTO DI PARMA.CANONE CONTRATTO L'ALVEARE REP. N. 20474/2025</t>
  </si>
  <si>
    <t>ATTIVITA' LOTTA ALLA POVERTA' ANNUALITA' ASP 2025</t>
  </si>
  <si>
    <t>CANONE LOCAZ.NUOVO CENTRO PER L'IMPIEGO</t>
  </si>
  <si>
    <t>Canone locazione locali viale Vittoria  DIVERSA IMPUTAZIONE CONTABILE, PER L'ENTE ESIGIBILITà 2026</t>
  </si>
  <si>
    <t>CONTRIBUTO AGLI INVESTIMENTI ACQUISTO ARREDI COMPL. ROMANINI</t>
  </si>
  <si>
    <t>Contributo in c/esercizio 2025 Comuni soci</t>
  </si>
  <si>
    <t>convenzione Fondo Povertà 2024</t>
  </si>
  <si>
    <t>convenzione Housing sociale</t>
  </si>
  <si>
    <t>Convenzione Over summer</t>
  </si>
  <si>
    <t>convenzione per accoglienza famiglie monogenitoriali con figli</t>
  </si>
  <si>
    <t>convenzione Progetto Villa Ester</t>
  </si>
  <si>
    <t>convenzione servizi integrati per la domiciliarità - Clissa</t>
  </si>
  <si>
    <t>FONDO REGIONALE NON AUTOSUFFICIENZA (FRNA): CONTRIBUTI A PERSONE</t>
  </si>
  <si>
    <t>IMPOSTA DI REGISTRO CANONE LOCAZ. NUOVO CENTRO PER L'IMPIEGO - da ridurre impegno con DD del 2026</t>
  </si>
  <si>
    <t>Progetto disegni di vite</t>
  </si>
  <si>
    <t>Progetto Sorgente</t>
  </si>
  <si>
    <t>PROGRAMMA INNOVATIVO NAZIONALE PER LA QUALITA' DELL'ABITARE - DIVERSA IMPUTAZIONE CONTABILE, PER L'ENTE ESIGIBILITà 2026</t>
  </si>
  <si>
    <t>Rette Centro Diurno</t>
  </si>
  <si>
    <t>Rette comunità abitativa - appartementi - da cancellare RA come da conto finale pervenuto nel 2026</t>
  </si>
  <si>
    <t>Rette CSRD Pasubio disabili</t>
  </si>
  <si>
    <t>Rette RSA</t>
  </si>
  <si>
    <t xml:space="preserve">TRASF.LASCITO FORNARI PER ARREDI E ATTREZZ.STRUTTURA VILLA PARMA </t>
  </si>
  <si>
    <t>TRASFERIMENTO C/CAPITALE PER ACQUISTO ARREDI STRUTTURA PER MINORI DI VIA SCOLA - da radiare e mandare in avv</t>
  </si>
  <si>
    <t>Azienda di Servizi alla Persona del Distretto di Parma                    Totale</t>
  </si>
  <si>
    <t>AZIENDA di SERVIZI ALLA PERSONA 
ASP “Rodolfo Tanzi C.F. 80009050347</t>
  </si>
  <si>
    <t>diversa imputazione contabile</t>
  </si>
  <si>
    <t>AZIENDA PUBBLICA SERVIZI ALLA PERSONA 
ASP “Rodolfo Tanzi totale</t>
  </si>
  <si>
    <t>Atersir Agenzia Territoriale dell’Emilia-Romagna per i Servizi Idrici e Rifiuti
C.F. 91342750378</t>
  </si>
  <si>
    <t>Atersir Agenzia Territoriale dell’Emilia-Romagna per i Servizi Idrici e Rifiuti
Totale</t>
  </si>
  <si>
    <t>ATES Parma - Agenzia Territoriale per l'Energia e la Sostenibilità di Parma 
02798790347</t>
  </si>
  <si>
    <t>CONTRIBUTO A SOSTEGNO DEL PIANO DI ATTIVITA' PREVISTE PER L'ANNO 2024</t>
  </si>
  <si>
    <t>firmato dal revisore dei conti</t>
  </si>
  <si>
    <t>BANDO BIKE TO WORK 2024-2026 - INCENTIVI ALLE AZIONI DI MOBILITY MANAGEMENT PER FAVORIRE GLI SPOSTAM - diversa contabilizzazione per Ates partita di giro 2026</t>
  </si>
  <si>
    <t>Ates Parma
Totale</t>
  </si>
  <si>
    <t>AUTHORITY STU S.p.A. in liq.
02391080344</t>
  </si>
  <si>
    <t>Comando Gadaleta 2011-2012</t>
  </si>
  <si>
    <t>Comando Arch. Pedrelli 2010-2013</t>
  </si>
  <si>
    <t>Comando Arch. Pedrelli 2014</t>
  </si>
  <si>
    <t>Comando Arch. Pedrelli 2015+integr 2014</t>
  </si>
  <si>
    <t>Comando Pedrelli  PERIODI 1/1-30/6/2016 E 6/7-30/12/2016 prot. 234405 del 29/11/2016 e 27965 del 7/2/2017</t>
  </si>
  <si>
    <t>Comando Arch. Pedrelli PERIODO 1/1 - 31/12/2017 prot. 207184/2017 e prot. 266509/2017</t>
  </si>
  <si>
    <t>Comando Arch. Pedrelli PERIODO 1-1 - 31-12-2018 prot. 185197-2018 E 23638 -2019</t>
  </si>
  <si>
    <t>Comando Arch. Pedrelli PERIODO 1/1 - 31/8/2019 prot. 166414/2019</t>
  </si>
  <si>
    <t>AUTHORITY STU S.p.A. in liq.
Totale</t>
  </si>
  <si>
    <t>CAL S.r.l.  cons
01580700340</t>
  </si>
  <si>
    <r>
      <t>in corso ratezzazione, accordo attuativo piano ristrutturazione (DD-2023-1090)  € 360.701,18 di cui: € 43.381,16 a residui attivi + € 317.320,02 imputati a esercizi futuri
accert. IMU n. 46 del 23/12/2024 (anno 2018) € 24.678,00 + accert. IMU n. 47 del 23/12/2024 (anno 2019) € 18.966,00 =</t>
    </r>
    <r>
      <rPr>
        <b/>
        <sz val="14"/>
        <color rgb="FF000000"/>
        <rFont val="Calibri"/>
        <family val="2"/>
      </rPr>
      <t xml:space="preserve"> tot accert. emessi 2024 (acc. 325/2024) € 43.644,00</t>
    </r>
    <r>
      <rPr>
        <sz val="14"/>
        <color indexed="8"/>
        <rFont val="Calibri"/>
        <family val="2"/>
      </rPr>
      <t xml:space="preserve">
accert. IMU n. 88 del 12/11/2025 (anno 2020) € 12.953,00 + accert. IMU n. 89 del 12/11/2025 (anno 2021) € 12.786,00 + accert. IMU n. 90 del 12/11/2025 (anno 2022) € 12.525,00 + accert. IMU n. 91 del 12/11/2025 (anno 2023) € 11.931,00 + accert. IMU n. 92 del 12/11/2025 (anno 2024) € 11.413,00 =</t>
    </r>
    <r>
      <rPr>
        <b/>
        <sz val="14"/>
        <color rgb="FF000000"/>
        <rFont val="Calibri"/>
        <family val="2"/>
      </rPr>
      <t xml:space="preserve"> tot accert. emessi 2025 (acc. 200/2025) € 61.608,00</t>
    </r>
  </si>
  <si>
    <t>Non pervenuta firmata</t>
  </si>
  <si>
    <t>sono "tribolati" faranno il possibile</t>
  </si>
  <si>
    <t>CAL S.r.l. Totale</t>
  </si>
  <si>
    <t>Destinazione Turistica Emilia     
P.IVA 02864470345</t>
  </si>
  <si>
    <t>Destinazione Turistica Emilia Totale</t>
  </si>
  <si>
    <t xml:space="preserve">EMILIAMBIENTE S.p.A.          
02504010345 </t>
  </si>
  <si>
    <t>DIVERSA IMPUTAZIONE DI ESERCIZIO ACCERTAMENTO 2° SEMESTRE: Rimborso emolumenti e oneri personale in comando Sig.ra Berzieri Manuela presso Emiliambiente Spa per il periodo 1/7-31/12/25</t>
  </si>
  <si>
    <t>firmato dal resp dei servizi societari - l'asseverazione avverrà al momento dell'approvazione del bilancio</t>
  </si>
  <si>
    <t>EMILIA AMBIENTE S.p.A. Totale</t>
  </si>
  <si>
    <t>Ente di Gestione per i parchie la biodiversità Emilia Occidentale
P.IVA 02635070341</t>
  </si>
  <si>
    <t>ac 1257/2023</t>
  </si>
  <si>
    <t>Ente di Gestione per i parchie la biodiversità Emilia Occidentale</t>
  </si>
  <si>
    <t>FONDAZIONE CER PARMA 2030
92215000347</t>
  </si>
  <si>
    <t>sottoscritti dal 
Rappresentante Legale e asseverati dal Revisore</t>
  </si>
  <si>
    <t>FONDAZIONE CER PARMA 2030 Totale</t>
  </si>
  <si>
    <t>FONDAZIONE PARMA HOUSING CENTER
 01874240342</t>
  </si>
  <si>
    <t>FONDAZIONE PARMA HOUSING CENTER</t>
  </si>
  <si>
    <t>FONDAZIONE PARMA WELCOME 92219240345</t>
  </si>
  <si>
    <t>FONDAZIONE PARMA WELCOME Totale</t>
  </si>
  <si>
    <t>FONDAZIONE TEATRO REGIO   
02208060349</t>
  </si>
  <si>
    <t xml:space="preserve">DETERMINA N. 3466/2023 -  CANONE USO ANTICIPATO BENI MOBILI STRUMENTALI A SERVIZIO DEL TEATRO REGIO </t>
  </si>
  <si>
    <r>
      <t xml:space="preserve">Risconto attivo - Canone noleggio attrezzature bando rer (interventi per spese di investimento) </t>
    </r>
    <r>
      <rPr>
        <b/>
        <sz val="14"/>
        <color theme="0"/>
        <rFont val="Calibri"/>
        <family val="2"/>
      </rPr>
      <t>- non registrato in contabilità finanziaria</t>
    </r>
  </si>
  <si>
    <t>firmato dalla società di revisione</t>
  </si>
  <si>
    <t>RIMBORSI DI FONDI INCENTIVANTI PER GARA SVOLTA DA SUA</t>
  </si>
  <si>
    <t>FONDAZIONE TEATRO REGIO - CONCESSIONE CONTRIBUTO STRAORDINARIO PER L'ANNO 2025</t>
  </si>
  <si>
    <t>FONDAZIONE TEATRO REGIO - CONC. CONTRIBUTO IN FORZA DELLA CONVENZIONE REP.38488/2022</t>
  </si>
  <si>
    <t>Risconto passivo contributi attività progettuali 2026-2027</t>
  </si>
  <si>
    <t>FONDAZIONE TEATRO REGIO Totale</t>
  </si>
  <si>
    <t>FORMA FUTURO S.c.a.r.l.   
02020330342</t>
  </si>
  <si>
    <t>FORMAFUTURO S.C.S.R.L.- CONTRIBUTI LABORATORI PROGETTO “NEET -NUOVE ENERGIE EDUCATIVE TRASFORMATIVE" - per formafuturo esigibilità 2026 per le attività formative 2025/2026</t>
  </si>
  <si>
    <t>FORMA FUTURO SOC. CONS. A R.L.- TRASFERIMENTO CONTINUITA' PRESIDI TERRITORIALI AZIONI ORIENTATIVE - PROGETTO NEET</t>
  </si>
  <si>
    <t>FORMA FUTURO S.c.a.r.l.    Totale</t>
  </si>
  <si>
    <t>INFOMOBILITY S.p.A.                   
02199590346</t>
  </si>
  <si>
    <t>RIMBORSI DI FONDI INCENTIVANTI PER GARA SVOLTA DA SUA (QUOTA 80% A FAVORE PERSONALE)</t>
  </si>
  <si>
    <t>INFOMOBILITY S.P.A. - SERVIZIO DI NOLEGGIO AUTOVEICOLO FLOTTA CAR SHARING AD USO ISTITUZIONALE - LA DIFFERENZA E' IVA AL 22%</t>
  </si>
  <si>
    <t>firmato da amministratore unico e organo di revisione</t>
  </si>
  <si>
    <t>RIMBORSO SPESE CIG B6C29524D7 PER GARA ESEGUITA DA SUA</t>
  </si>
  <si>
    <r>
      <t>INFOMOBILITY S.P.A.-CORRISPETTIVO PER SANZIONI RIGHE BLU E VARCHI - ANNO 20</t>
    </r>
    <r>
      <rPr>
        <sz val="14"/>
        <rFont val="Calibri"/>
        <family val="2"/>
      </rPr>
      <t>25 - LA DIFFERENZA E' IVA AL 22% oltre 13.473,08 ridotti con DD 2026</t>
    </r>
  </si>
  <si>
    <t>INFOMOBILITY S.P.A- TRASF. A RISTORO PER MANCATI INCASSI OCCUPAZ. AREE DEST.A MERCATI ANNO 2025 - la differenza è iva 22% oltre 4,550,69 ridotti con DD 2026</t>
  </si>
  <si>
    <t>INFOMOBILITY S.p.A. Totale</t>
  </si>
  <si>
    <t>IT CITY S.p.A.
02102310345</t>
  </si>
  <si>
    <t>RIMBORSI DI FONDI INCENTIVANTI PER GARA SVOLTA DA SUA (QUOTA 80% A FAVORE PERSONALE) - per Itcity sopravvenienza 2026</t>
  </si>
  <si>
    <t>fatture emesse da it city - diff IVA 22%</t>
  </si>
  <si>
    <t>RIMBORSO SPESE CIG B75FCABFD9 PER GARA SVOLTA DA SUA - per Itcity sopravvenienza 2026</t>
  </si>
  <si>
    <t>per it.city da completare e competenza nel 2026</t>
  </si>
  <si>
    <t>PIANO NAZIONALE DELLA SICUREZZA STRADALE (PNSS) -POTENZIAMENTO CENTRO MONITORAGGIO  - riduzione RP anno 2026 chiesta la riduazione mutuo CDP rilasciata autorizzazione il 26/01/2026</t>
  </si>
  <si>
    <t>fatture da emettere - la differenza è IVA 22% e note di credito sotto riportate</t>
  </si>
  <si>
    <t>note di credito da emettere</t>
  </si>
  <si>
    <t>BANDO BIKE TO WORK 2024-2026 - INCENTIVI ALLE AZIONI DI MOBILITY MANAGEMENT PER FAVORIRE GLI SPOSTAM - per Itcity credito 2026</t>
  </si>
  <si>
    <t>IT CITY S.p.A. Totale</t>
  </si>
  <si>
    <t>IREN S.p.A.
07129470014</t>
  </si>
  <si>
    <t xml:space="preserve">SPONSORIZZAZIONE CAPODANNO 2025-2026 </t>
  </si>
  <si>
    <t>Non pervenuta firmata - asseverazione dopo assemblea prevista il 21/05/2026</t>
  </si>
  <si>
    <t>IREN S.p.A. Totale</t>
  </si>
  <si>
    <t>LEPIDA  S.c.p.A.
02770891204</t>
  </si>
  <si>
    <t>LEPIDA SCPA - PNRR - MISSIONE 1 - COMPONENTE 1 - INVESTIMENTO 1.2 - : MIGRAZIONE IN SAAS DEI SISTEMI</t>
  </si>
  <si>
    <t>Non pervenuta firmata - hanno comunicato telefonicamente che l'asseverazione avverrà al momento dell'approvazione del bilancio</t>
  </si>
  <si>
    <t>FATTURE DA EMETTERE</t>
  </si>
  <si>
    <t>LEPIDA SCPA - AFFIDAMENTO DIRETTO IN-HOUSE SERVIZIO ATTIVAZIONE SPID PROFESSIONALE TIPO 4</t>
  </si>
  <si>
    <t>primi di aprile</t>
  </si>
  <si>
    <t>LEPIDA SCPA-GESTIONE SERVIZI DATA CENTER  PER IL TRIENNIO 2024-2026</t>
  </si>
  <si>
    <t xml:space="preserve">LEPIDA  S.c.p.A.
</t>
  </si>
  <si>
    <t>PARMAINFANZIA S.p.A.                
02272230349</t>
  </si>
  <si>
    <t>La Differenza  deriva dal fatto che la fattura 155 del 31-12 è ritenuta dal Comune per euro  78.575,06 competenza anno 2026.</t>
  </si>
  <si>
    <t>firmato dall'organo di revisione contabile</t>
  </si>
  <si>
    <t>PARMAINFANZIA S.p.A.
Totale</t>
  </si>
  <si>
    <t>PARMA INFRASTRUTTURE S.p.A.     
02346630342</t>
  </si>
  <si>
    <t>Contratto Service 2012 € 2000.000,00</t>
  </si>
  <si>
    <t>maggiori impegni non contabilizzati da parmainfrastrutture in attesa di richiesta riduzione/erogazione cddpp o di chiusura definitiva dei lavori per euro 730.183,56 oltre a differenze tra fatture da emettere parmainfrastrutture e contabilita per euro  433661,04 e differenza (iva) spostata nel 2026 in meno di euro 49.755,08 e differenza IVA</t>
  </si>
  <si>
    <t>firmato dal revisore</t>
  </si>
  <si>
    <t>Contratto Service 2011 € 3.000.000,00: imp. 72800/2011 per €344,732,75; rimborso spese di personale anunalità passate: imp 146800/2014 per € 608317,56; imp 147000/2012 2.000.000</t>
  </si>
  <si>
    <t xml:space="preserve">note di credito da emettere per PI al 31/12/2025 </t>
  </si>
  <si>
    <t xml:space="preserve"> COFINANZIAMENTO PNRR INTERVERVENTO SCUOLA CORAZZA CUP D92B22001690005 - note di credito da emettere per PI - differenza è IVA</t>
  </si>
  <si>
    <t>PARMAINFRASTRUTTURE S.p.A.      Totale</t>
  </si>
  <si>
    <t>S.M.T.P. S.p.A.                                        
02155060342</t>
  </si>
  <si>
    <t>RIMBORSI DI FONDI INCENTIVANTI PER GARA SVOLTA DA SUA (QUOTA 20% EX ART.45, C.6-7, CODICE)</t>
  </si>
  <si>
    <t>TPL POTENZIAMENTO URBANO E ADDENDUM (per il comune riportato importo senza iva al 10%)</t>
  </si>
  <si>
    <t>RIMBORSO SPESE CIG B47809E453 PER GARA SVOLTA DA SUA</t>
  </si>
  <si>
    <t>TPL POTENZIAMENTO SCOLASTICO E ADDENDUM (per il comune riportato importo senza iva al 10%)</t>
  </si>
  <si>
    <t>S.M.T.P. S.p.A.    Totale</t>
  </si>
  <si>
    <t>STT HOLDING S.p.A.   
02540570344</t>
  </si>
  <si>
    <t xml:space="preserve">     di cui 4.200.200,00 IVA alienazione Mercato del Bestiame a SP Consuntivo </t>
  </si>
  <si>
    <t xml:space="preserve">Area Macello Comunale-acconti che erano stati versati e che ad oggi sono trattenuto dal Comune in attesa della determina che verrà assunta per risolvere tema indennizzi e liquidare in compensazione con le posizioni aperte (impegno 48591/2021- ESERCIZIO CLAUSOLA RISOLUTIVA CONTRATTI COMPRAVENDITA IMMOBILI-RESTITUZIONE ACCONTI)
</t>
  </si>
  <si>
    <t>firmato società di revisone</t>
  </si>
  <si>
    <t xml:space="preserve"> interessi scuola Pascoli da accertare al momento dell'incasso</t>
  </si>
  <si>
    <t xml:space="preserve">Stalline di Maria Luigia-acconti che erano stati versati e che ad oggi sono trattenuto dal Comune in attesa della determina che verrà assunta per risolvere tema indennizzi e liquidare in compensazione con le posizioni aperte (impegno 48591/2021- ESERCIZIO CLAUSOLA RISOLUTIVA CONTRATTI COMPRAVENDITA IMMOBILI-RESTITUZIONE ACCONTI)
</t>
  </si>
  <si>
    <t>RIMB. UTENZE LOCALI C/O PIANO TERRA DUC 1 ANNO 2021/2022 E 1' SEMESTRE 2023</t>
  </si>
  <si>
    <t>RIMB. UTENZE LOCALI C/O PIANO TERRA DUC 1 ANNO 2024</t>
  </si>
  <si>
    <t>STT HOLDING S.p.A.   Totale</t>
  </si>
  <si>
    <t>TEP S.p.A.                                                                02155050343</t>
  </si>
  <si>
    <t>il suddetto impegno risulta reimputato dal comune al 2026</t>
  </si>
  <si>
    <t>Non pervenuta firmata - hanno comunicato che la società di revisione Deloitte SPA,  ha iniziato in data 13/03  i controlli necessari  trasmetteranno l'asseverazione quando la società ultimerà le verifiche</t>
  </si>
  <si>
    <t xml:space="preserve">tariffe agevolate "mi muovo insieme 2025" </t>
  </si>
  <si>
    <t>arriverà i primi di aprile</t>
  </si>
  <si>
    <t>TEP S.p.A. Totale</t>
  </si>
  <si>
    <t>IL RESPONSABILE FINANZIARIO</t>
  </si>
  <si>
    <t>L’ORGANO DI REVISIONE</t>
  </si>
  <si>
    <t>il Presidente dott. Marco Barile</t>
  </si>
  <si>
    <t>dott.ssa Paola Azzoni</t>
  </si>
  <si>
    <t>dott.ssa Letizia Ampollini</t>
  </si>
  <si>
    <t>dott.ssa Valentina Bianchi</t>
  </si>
  <si>
    <t>ADE SPA</t>
  </si>
  <si>
    <t>ATES PARMA</t>
  </si>
  <si>
    <t>ASP RODOLFO TANZI</t>
  </si>
  <si>
    <t>S.M.T.P. SPA</t>
  </si>
  <si>
    <t>INFOMOBILITY SPA</t>
  </si>
  <si>
    <t>IT CITY SPA</t>
  </si>
  <si>
    <t>AUTHORITY STU SPA</t>
  </si>
  <si>
    <t>ADE SERVIZI SRL</t>
  </si>
  <si>
    <t>ASP SERVIZI ALLA PERSONA DISTRETTO PR</t>
  </si>
  <si>
    <t>I sottoscritti revisori prendono atto delle misure adottate per procedere alla relativa conciliazione, procedendo all'asseverazione dei crediti/debiti reciproci delle seguenti partecipazioni, per le quali è disponibile la documentazione completa tra cui l'asseverazione dell'organo di revisione della partecipata, là dove presente. Le eventuali differenze  rilevate tra i saldi reciproci sono state ricondotte alle differenti modalità di contabilizzazione.</t>
  </si>
  <si>
    <t>ATERSIR manca firma asseverazione revisore</t>
  </si>
  <si>
    <t>CAL manca firma revisore asseverazione - inoltre non coincide il credito di cal v/comune</t>
  </si>
  <si>
    <t>EMILIA AMBIENTE non asseverato/non coincide</t>
  </si>
  <si>
    <t>DESTINAZIONE TURISTICA EMILIA manca firma revisore</t>
  </si>
  <si>
    <t>ENTE GESTIONE PARCHI manca asseverazione revisore</t>
  </si>
  <si>
    <t>FONDAZIONE CER PARMA 2030</t>
  </si>
  <si>
    <t>manca scritta asseverato</t>
  </si>
  <si>
    <t>FONDAZIONE PARMA WELCOME</t>
  </si>
  <si>
    <t>FONDAZIONE TEATRO REGIO</t>
  </si>
  <si>
    <t>FORMA FUTURA SCARL non asseverata dal revisore</t>
  </si>
  <si>
    <t>IREN SPA manca asseverazione revisore</t>
  </si>
  <si>
    <t>LEPIDA manca asseverazione</t>
  </si>
  <si>
    <t>TEP SPA manca asseverazione</t>
  </si>
  <si>
    <t xml:space="preserve">AREA STAZIONE STU </t>
  </si>
  <si>
    <t>STT HOLDING SPA</t>
  </si>
  <si>
    <t>ACER</t>
  </si>
  <si>
    <t xml:space="preserve">Il collegio dei revisori ricorda,, altresì, alla luce del fatto che alcune partecipate hanno risposto con asseverazione del solo organo amministrativo, che:
fermo restando la responsabilità dell’organo esecutivo dell’ente territoriale, tenuto a redigere la relazione sulla gestione allegata al rendiconto e, quindi, ad illustrare gli esiti della verifica dei debiti e crediti reciproci con i propri enti strumentali e società controllate e partecipate, l’obbligo di asseverazione deve ritenersi posto a carico degli organi di revisione sia degli enti territoriali sia degli organismi controllati/partecipati, per evitare eventuali incongruenze e garantire una piena attendibilità dei rapporti debitori e creditori;
•
l’asseverazione da parte dell’organo di revisione degli enti strumentali e delle società controllate e partecipate è sempre necessaria, a nulla rilevando che dal bilancio societario sia possibile individuare in modo analitico i singoli rapporti debitori e creditori esistenti nei confronti dell’ente socio, senza previsione di compensi aggiuntivi;
•
in caso di inerzia da parte degli organi di revisione degli enti strumentali e delle società controllate e partecipate, il soggetto incaricato della revisione dell’ente territoriale segnala tale inadempimento all’organo esecutivo dell’ente territoriale che assume senza indugio, e comunque non oltre il termine dell’esercizio finanziario in corso, i provvedimenti necessari ai fini della riconciliazione delle partite debitorie e creditorie (art. 11, comma 6, lett. j), d.lgs. n.118/2011).;
•
nelle società per azioni e in accomandita per azioni controllate/partecipate da enti territoriali, è tenuto alla prescritta asseverazione il soggetto cui è attribuita la revisione legale dei conti, ai sensi dell’art. 2409-bis c.c.;
•
nelle società a responsabilità limitata controllate/partecipate da enti territoriali, ove non sia obbligatoria la nomina del revisore legale dei conti, ai sensi dell’art. 2477, comma 2, c.c., è rimessa all’autonomia statutaria la facoltà di designare un organo di controllo. Per le aziende speciali e le istituzioni, occorre far richiamo all’art. 114, co. 7, del d.lgs. n. 267/2000 che prevede, per le prime, un apposito organo di revisione e per le seconde che l’organo di revisione dell’ente locale eserciti le sue funzioni anche nei confronti delle istituzioni;
•
in caso di mancata individuazione, nello statuto della società a responsabilità limitata o del consorzio, di un organo di controllo, spetta all’ente territoriale socio individuare, all’interno dell’organismo, il soggetto chiamato ad asseverare la nota informativa attestante i reciproci rapporti debitori e creditori, senza previsione di compensi aggiuntivi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</si>
  <si>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PARMAINFANZIA SPA </t>
  </si>
  <si>
    <t>PARMAINFRASTRUTTURE SPA</t>
  </si>
  <si>
    <t>non asseverata dal revisore</t>
  </si>
  <si>
    <t>firmato dal revisore dei conti ma senza dichiarazione di asseverazione</t>
  </si>
  <si>
    <t>non firmata dal revisore</t>
  </si>
  <si>
    <t>non firmato dal revisore unico</t>
  </si>
  <si>
    <t>firmato dal presidente del collegio dei revisori ma non asseverata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</si>
</sst>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#,##0.00_ ;\-#,##0.00\ "/>
  </numFmts>
  <fonts count="27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b/>
      <sz val="20"/>
      <color indexed="8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4"/>
      <color rgb="FF000000"/>
      <name val="Calibri"/>
      <family val="2"/>
    </font>
    <font>
      <sz val="8"/>
      <name val="Calibri"/>
      <family val="2"/>
      <scheme val="minor"/>
    </font>
    <font>
      <sz val="14"/>
      <color indexed="8"/>
      <name val="Calibri"/>
    </font>
    <font>
      <b/>
      <sz val="14"/>
      <color indexed="8"/>
      <name val="Calibri"/>
    </font>
    <font>
      <sz val="14"/>
      <name val="Calibri"/>
    </font>
    <font>
      <sz val="14"/>
      <color rgb="FF000000"/>
      <name val="Calibri"/>
    </font>
    <font>
      <b/>
      <sz val="14"/>
      <color theme="0"/>
      <name val="Calibri"/>
      <family val="2"/>
    </font>
    <font>
      <b/>
      <sz val="14"/>
      <name val="Calibri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4"/>
      <color rgb="FF000000"/>
      <name val="Calibri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9"/>
      </patternFill>
    </fill>
    <fill>
      <patternFill patternType="solid">
        <fgColor indexed="43"/>
        <bgColor indexed="9"/>
      </patternFill>
    </fill>
    <fill>
      <patternFill patternType="solid">
        <fgColor rgb="FFCCCCFF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43"/>
      </left>
      <right style="thin">
        <color indexed="43"/>
      </right>
      <top style="thin">
        <color indexed="43"/>
      </top>
      <bottom style="thin">
        <color indexed="43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11" fillId="0" borderId="0"/>
    <xf numFmtId="0" fontId="12" fillId="0" borderId="0"/>
    <xf numFmtId="43" fontId="13" fillId="0" borderId="0" applyFont="0" applyFill="0" applyBorder="0" applyAlignment="0" applyProtection="0"/>
    <xf numFmtId="0" fontId="11" fillId="0" borderId="0"/>
    <xf numFmtId="43" fontId="23" fillId="0" borderId="0" applyFont="0" applyFill="0" applyBorder="0" applyAlignment="0" applyProtection="0"/>
  </cellStyleXfs>
  <cellXfs count="229">
    <xf numFmtId="0" fontId="0" fillId="0" borderId="0" xfId="0"/>
    <xf numFmtId="0" fontId="1" fillId="4" borderId="1" xfId="0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/>
    </xf>
    <xf numFmtId="4" fontId="3" fillId="8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1" fillId="8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4" fontId="3" fillId="9" borderId="1" xfId="0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top"/>
    </xf>
    <xf numFmtId="4" fontId="2" fillId="0" borderId="3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4" fontId="7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6" fillId="5" borderId="0" xfId="0" applyFont="1" applyFill="1" applyAlignment="1">
      <alignment horizontal="left" vertical="top" wrapText="1"/>
    </xf>
    <xf numFmtId="4" fontId="7" fillId="5" borderId="0" xfId="0" applyNumberFormat="1" applyFont="1" applyFill="1" applyAlignment="1">
      <alignment horizontal="center" vertical="top"/>
    </xf>
    <xf numFmtId="4" fontId="10" fillId="5" borderId="0" xfId="0" applyNumberFormat="1" applyFont="1" applyFill="1" applyAlignment="1">
      <alignment horizontal="center" vertical="top"/>
    </xf>
    <xf numFmtId="0" fontId="9" fillId="5" borderId="0" xfId="0" applyFont="1" applyFill="1" applyAlignment="1">
      <alignment horizontal="left" vertical="top" wrapText="1"/>
    </xf>
    <xf numFmtId="0" fontId="6" fillId="5" borderId="0" xfId="0" applyFont="1" applyFill="1" applyAlignment="1">
      <alignment horizontal="left" vertical="top"/>
    </xf>
    <xf numFmtId="0" fontId="7" fillId="5" borderId="0" xfId="0" applyFont="1" applyFill="1" applyAlignment="1">
      <alignment horizontal="center" vertical="top"/>
    </xf>
    <xf numFmtId="0" fontId="9" fillId="5" borderId="0" xfId="0" applyFont="1" applyFill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center"/>
    </xf>
    <xf numFmtId="4" fontId="2" fillId="5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5" borderId="4" xfId="0" applyNumberFormat="1" applyFont="1" applyFill="1" applyBorder="1" applyAlignment="1">
      <alignment horizontal="center" vertical="top"/>
    </xf>
    <xf numFmtId="4" fontId="3" fillId="8" borderId="4" xfId="0" applyNumberFormat="1" applyFont="1" applyFill="1" applyBorder="1" applyAlignment="1">
      <alignment horizontal="center" vertical="center"/>
    </xf>
    <xf numFmtId="4" fontId="1" fillId="8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4" fontId="2" fillId="5" borderId="4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5" borderId="4" xfId="0" applyNumberFormat="1" applyFont="1" applyFill="1" applyBorder="1" applyAlignment="1">
      <alignment horizontal="center" vertical="center"/>
    </xf>
    <xf numFmtId="4" fontId="4" fillId="5" borderId="4" xfId="0" applyNumberFormat="1" applyFont="1" applyFill="1" applyBorder="1" applyAlignment="1">
      <alignment horizontal="center" vertical="top"/>
    </xf>
    <xf numFmtId="4" fontId="4" fillId="0" borderId="4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4" fontId="4" fillId="5" borderId="4" xfId="0" applyNumberFormat="1" applyFont="1" applyFill="1" applyBorder="1" applyAlignment="1">
      <alignment horizontal="center" vertical="center"/>
    </xf>
    <xf numFmtId="4" fontId="3" fillId="9" borderId="4" xfId="0" applyNumberFormat="1" applyFont="1" applyFill="1" applyBorder="1" applyAlignment="1">
      <alignment horizontal="center" vertical="center"/>
    </xf>
    <xf numFmtId="164" fontId="3" fillId="8" borderId="5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1" fillId="8" borderId="5" xfId="0" applyNumberFormat="1" applyFont="1" applyFill="1" applyBorder="1" applyAlignment="1">
      <alignment horizontal="center" vertical="center" wrapText="1"/>
    </xf>
    <xf numFmtId="4" fontId="2" fillId="5" borderId="5" xfId="0" applyNumberFormat="1" applyFont="1" applyFill="1" applyBorder="1" applyAlignment="1">
      <alignment horizontal="center" vertical="center" wrapText="1"/>
    </xf>
    <xf numFmtId="4" fontId="1" fillId="8" borderId="5" xfId="0" applyNumberFormat="1" applyFont="1" applyFill="1" applyBorder="1" applyAlignment="1">
      <alignment horizontal="center" vertical="center"/>
    </xf>
    <xf numFmtId="4" fontId="3" fillId="8" borderId="5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vertical="center" wrapText="1"/>
    </xf>
    <xf numFmtId="4" fontId="1" fillId="8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 wrapText="1"/>
    </xf>
    <xf numFmtId="4" fontId="3" fillId="8" borderId="3" xfId="0" applyNumberFormat="1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" fontId="3" fillId="9" borderId="3" xfId="0" applyNumberFormat="1" applyFont="1" applyFill="1" applyBorder="1" applyAlignment="1">
      <alignment horizontal="center" vertical="center"/>
    </xf>
    <xf numFmtId="4" fontId="3" fillId="8" borderId="10" xfId="0" applyNumberFormat="1" applyFont="1" applyFill="1" applyBorder="1" applyAlignment="1">
      <alignment horizontal="center" vertical="center"/>
    </xf>
    <xf numFmtId="4" fontId="3" fillId="8" borderId="11" xfId="0" applyNumberFormat="1" applyFont="1" applyFill="1" applyBorder="1" applyAlignment="1">
      <alignment horizontal="center" vertical="center"/>
    </xf>
    <xf numFmtId="4" fontId="3" fillId="8" borderId="12" xfId="0" applyNumberFormat="1" applyFont="1" applyFill="1" applyBorder="1" applyAlignment="1">
      <alignment horizontal="center" vertical="center"/>
    </xf>
    <xf numFmtId="4" fontId="1" fillId="8" borderId="3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8" borderId="3" xfId="0" applyFont="1" applyFill="1" applyBorder="1" applyAlignment="1">
      <alignment vertical="center" wrapText="1"/>
    </xf>
    <xf numFmtId="4" fontId="4" fillId="0" borderId="3" xfId="0" applyNumberFormat="1" applyFont="1" applyBorder="1" applyAlignment="1">
      <alignment horizontal="left" vertical="top" wrapText="1"/>
    </xf>
    <xf numFmtId="4" fontId="3" fillId="8" borderId="3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top" wrapText="1"/>
    </xf>
    <xf numFmtId="4" fontId="3" fillId="8" borderId="1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4" fontId="17" fillId="8" borderId="2" xfId="0" applyNumberFormat="1" applyFont="1" applyFill="1" applyBorder="1" applyAlignment="1">
      <alignment horizontal="center" vertical="center"/>
    </xf>
    <xf numFmtId="4" fontId="17" fillId="8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8" borderId="2" xfId="0" applyFont="1" applyFill="1" applyBorder="1" applyAlignment="1">
      <alignment vertical="center" wrapText="1"/>
    </xf>
    <xf numFmtId="4" fontId="3" fillId="8" borderId="2" xfId="0" applyNumberFormat="1" applyFont="1" applyFill="1" applyBorder="1" applyAlignment="1">
      <alignment horizontal="center" vertical="center" wrapText="1"/>
    </xf>
    <xf numFmtId="4" fontId="3" fillId="8" borderId="1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" fontId="2" fillId="0" borderId="3" xfId="0" applyNumberFormat="1" applyFont="1" applyBorder="1" applyAlignment="1">
      <alignment horizontal="center" vertical="top" wrapText="1"/>
    </xf>
    <xf numFmtId="4" fontId="16" fillId="0" borderId="3" xfId="0" applyNumberFormat="1" applyFont="1" applyBorder="1" applyAlignment="1">
      <alignment horizontal="center" vertical="center" wrapText="1"/>
    </xf>
    <xf numFmtId="4" fontId="16" fillId="5" borderId="1" xfId="0" applyNumberFormat="1" applyFont="1" applyFill="1" applyBorder="1" applyAlignment="1">
      <alignment horizontal="center" vertical="center"/>
    </xf>
    <xf numFmtId="4" fontId="16" fillId="5" borderId="4" xfId="0" applyNumberFormat="1" applyFont="1" applyFill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4" fontId="16" fillId="0" borderId="4" xfId="0" applyNumberFormat="1" applyFont="1" applyBorder="1" applyAlignment="1">
      <alignment horizontal="center" vertical="center"/>
    </xf>
    <xf numFmtId="4" fontId="21" fillId="8" borderId="1" xfId="0" applyNumberFormat="1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center" vertical="center"/>
    </xf>
    <xf numFmtId="4" fontId="3" fillId="8" borderId="4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/>
    </xf>
    <xf numFmtId="4" fontId="10" fillId="5" borderId="0" xfId="0" applyNumberFormat="1" applyFont="1" applyFill="1" applyAlignment="1">
      <alignment horizontal="center" vertical="top" wrapText="1"/>
    </xf>
    <xf numFmtId="0" fontId="2" fillId="0" borderId="27" xfId="0" applyFont="1" applyBorder="1" applyAlignment="1">
      <alignment horizontal="center" vertical="center"/>
    </xf>
    <xf numFmtId="0" fontId="25" fillId="5" borderId="0" xfId="0" applyFont="1" applyFill="1" applyAlignment="1">
      <alignment horizontal="left" vertical="top" wrapText="1"/>
    </xf>
    <xf numFmtId="0" fontId="26" fillId="5" borderId="0" xfId="0" applyFont="1" applyFill="1" applyAlignment="1">
      <alignment horizontal="left" vertical="top" wrapText="1"/>
    </xf>
    <xf numFmtId="0" fontId="6" fillId="5" borderId="0" xfId="0" applyFont="1" applyFill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4" fontId="4" fillId="0" borderId="16" xfId="0" applyNumberFormat="1" applyFont="1" applyBorder="1" applyAlignment="1">
      <alignment horizontal="center" vertical="top" wrapText="1"/>
    </xf>
    <xf numFmtId="4" fontId="4" fillId="0" borderId="18" xfId="0" applyNumberFormat="1" applyFont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24" fillId="10" borderId="24" xfId="0" applyFont="1" applyFill="1" applyBorder="1" applyAlignment="1">
      <alignment horizontal="center" vertical="center" wrapText="1"/>
    </xf>
    <xf numFmtId="0" fontId="24" fillId="10" borderId="25" xfId="0" applyFont="1" applyFill="1" applyBorder="1" applyAlignment="1">
      <alignment horizontal="center" vertical="center" wrapText="1"/>
    </xf>
    <xf numFmtId="0" fontId="24" fillId="10" borderId="26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" fontId="18" fillId="7" borderId="2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top" wrapText="1"/>
    </xf>
    <xf numFmtId="4" fontId="4" fillId="0" borderId="4" xfId="0" applyNumberFormat="1" applyFont="1" applyBorder="1" applyAlignment="1">
      <alignment horizontal="right" vertical="top" wrapText="1"/>
    </xf>
    <xf numFmtId="165" fontId="4" fillId="0" borderId="4" xfId="0" applyNumberFormat="1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4" fontId="18" fillId="0" borderId="4" xfId="0" applyNumberFormat="1" applyFont="1" applyBorder="1" applyAlignment="1">
      <alignment horizontal="center" vertical="top"/>
    </xf>
    <xf numFmtId="4" fontId="16" fillId="0" borderId="4" xfId="0" applyNumberFormat="1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4" fontId="18" fillId="0" borderId="1" xfId="0" applyNumberFormat="1" applyFont="1" applyBorder="1" applyAlignment="1">
      <alignment horizontal="center" vertical="top"/>
    </xf>
    <xf numFmtId="4" fontId="4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4" fontId="2" fillId="5" borderId="6" xfId="0" applyNumberFormat="1" applyFont="1" applyFill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5" fillId="6" borderId="4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top" wrapText="1"/>
    </xf>
    <xf numFmtId="4" fontId="1" fillId="3" borderId="8" xfId="0" applyNumberFormat="1" applyFont="1" applyFill="1" applyBorder="1" applyAlignment="1">
      <alignment horizontal="center" vertical="top" wrapText="1"/>
    </xf>
    <xf numFmtId="4" fontId="1" fillId="3" borderId="4" xfId="0" applyNumberFormat="1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9" fillId="5" borderId="0" xfId="0" applyFont="1" applyFill="1" applyAlignment="1">
      <alignment horizontal="left" vertical="top" wrapText="1"/>
    </xf>
    <xf numFmtId="4" fontId="2" fillId="0" borderId="3" xfId="0" applyNumberFormat="1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" fontId="7" fillId="5" borderId="0" xfId="0" applyNumberFormat="1" applyFont="1" applyFill="1" applyAlignment="1">
      <alignment horizontal="left" vertical="top"/>
    </xf>
    <xf numFmtId="0" fontId="8" fillId="0" borderId="0" xfId="0" applyFont="1" applyAlignment="1">
      <alignment horizontal="left" vertical="top" wrapText="1"/>
    </xf>
    <xf numFmtId="4" fontId="2" fillId="5" borderId="4" xfId="0" applyNumberFormat="1" applyFont="1" applyFill="1" applyBorder="1" applyAlignment="1">
      <alignment horizontal="center" vertical="top" wrapText="1"/>
    </xf>
    <xf numFmtId="0" fontId="0" fillId="5" borderId="4" xfId="0" applyFill="1" applyBorder="1" applyAlignment="1">
      <alignment horizontal="center" vertical="top" wrapText="1"/>
    </xf>
    <xf numFmtId="4" fontId="2" fillId="5" borderId="3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4" fontId="2" fillId="5" borderId="19" xfId="0" applyNumberFormat="1" applyFont="1" applyFill="1" applyBorder="1" applyAlignment="1">
      <alignment horizontal="center" vertical="top"/>
    </xf>
    <xf numFmtId="4" fontId="2" fillId="5" borderId="20" xfId="0" applyNumberFormat="1" applyFont="1" applyFill="1" applyBorder="1" applyAlignment="1">
      <alignment horizontal="center" vertical="top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64" fontId="4" fillId="5" borderId="16" xfId="0" applyNumberFormat="1" applyFont="1" applyFill="1" applyBorder="1" applyAlignment="1">
      <alignment horizontal="center" vertical="top"/>
    </xf>
    <xf numFmtId="164" fontId="4" fillId="5" borderId="17" xfId="0" applyNumberFormat="1" applyFont="1" applyFill="1" applyBorder="1" applyAlignment="1">
      <alignment horizontal="center" vertical="top"/>
    </xf>
    <xf numFmtId="164" fontId="4" fillId="5" borderId="18" xfId="0" applyNumberFormat="1" applyFont="1" applyFill="1" applyBorder="1" applyAlignment="1">
      <alignment horizontal="center" vertical="top"/>
    </xf>
    <xf numFmtId="43" fontId="4" fillId="5" borderId="6" xfId="6" applyFont="1" applyFill="1" applyBorder="1" applyAlignment="1">
      <alignment horizontal="center" vertical="top"/>
    </xf>
    <xf numFmtId="43" fontId="0" fillId="0" borderId="19" xfId="6" applyFont="1" applyBorder="1" applyAlignment="1">
      <alignment horizontal="center" vertical="top"/>
    </xf>
    <xf numFmtId="43" fontId="0" fillId="0" borderId="20" xfId="6" applyFont="1" applyBorder="1" applyAlignment="1">
      <alignment horizontal="center" vertical="top"/>
    </xf>
    <xf numFmtId="164" fontId="4" fillId="5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top" wrapText="1"/>
    </xf>
    <xf numFmtId="4" fontId="2" fillId="5" borderId="1" xfId="0" applyNumberFormat="1" applyFont="1" applyFill="1" applyBorder="1" applyAlignment="1">
      <alignment horizontal="center" vertical="center"/>
    </xf>
    <xf numFmtId="4" fontId="2" fillId="5" borderId="4" xfId="0" applyNumberFormat="1" applyFont="1" applyFill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vertical="center" wrapText="1"/>
    </xf>
    <xf numFmtId="4" fontId="2" fillId="0" borderId="25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top"/>
    </xf>
    <xf numFmtId="4" fontId="2" fillId="0" borderId="16" xfId="0" applyNumberFormat="1" applyFont="1" applyBorder="1" applyAlignment="1">
      <alignment horizontal="center" vertical="top"/>
    </xf>
    <xf numFmtId="4" fontId="2" fillId="0" borderId="18" xfId="0" applyNumberFormat="1" applyFont="1" applyBorder="1" applyAlignment="1">
      <alignment horizontal="center" vertical="top"/>
    </xf>
    <xf numFmtId="4" fontId="2" fillId="0" borderId="6" xfId="0" applyNumberFormat="1" applyFont="1" applyBorder="1" applyAlignment="1">
      <alignment horizontal="center" vertical="top"/>
    </xf>
    <xf numFmtId="4" fontId="2" fillId="0" borderId="20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/>
    </xf>
    <xf numFmtId="4" fontId="4" fillId="0" borderId="4" xfId="0" applyNumberFormat="1" applyFont="1" applyBorder="1" applyAlignment="1">
      <alignment horizontal="center" vertical="top"/>
    </xf>
    <xf numFmtId="4" fontId="2" fillId="0" borderId="3" xfId="0" applyNumberFormat="1" applyFont="1" applyBorder="1" applyAlignment="1">
      <alignment horizontal="center" vertical="top"/>
    </xf>
    <xf numFmtId="4" fontId="16" fillId="0" borderId="2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164" fontId="2" fillId="0" borderId="16" xfId="0" applyNumberFormat="1" applyFont="1" applyBorder="1" applyAlignment="1">
      <alignment horizontal="center" vertical="top"/>
    </xf>
    <xf numFmtId="164" fontId="2" fillId="0" borderId="17" xfId="0" applyNumberFormat="1" applyFont="1" applyBorder="1" applyAlignment="1">
      <alignment horizontal="center" vertical="top"/>
    </xf>
    <xf numFmtId="164" fontId="2" fillId="0" borderId="18" xfId="0" applyNumberFormat="1" applyFont="1" applyBorder="1" applyAlignment="1">
      <alignment horizontal="center" vertical="top"/>
    </xf>
    <xf numFmtId="4" fontId="2" fillId="0" borderId="19" xfId="0" applyNumberFormat="1" applyFont="1" applyBorder="1" applyAlignment="1">
      <alignment horizontal="center" vertical="top"/>
    </xf>
    <xf numFmtId="0" fontId="18" fillId="7" borderId="2" xfId="0" applyFont="1" applyFill="1" applyBorder="1" applyAlignment="1">
      <alignment horizontal="center" vertical="center" wrapText="1"/>
    </xf>
  </cellXfs>
  <cellStyles count="7">
    <cellStyle name="Migliaia" xfId="6" builtinId="3"/>
    <cellStyle name="Migliaia 2" xfId="4" xr:uid="{00000000-0005-0000-0000-000001000000}"/>
    <cellStyle name="Migliaia 3" xfId="1" xr:uid="{00000000-0005-0000-0000-000002000000}"/>
    <cellStyle name="Normale" xfId="0" builtinId="0"/>
    <cellStyle name="Normale 2" xfId="2" xr:uid="{00000000-0005-0000-0000-000004000000}"/>
    <cellStyle name="Normale 3" xfId="5" xr:uid="{00000000-0005-0000-0000-000005000000}"/>
    <cellStyle name="Normale 4" xfId="3" xr:uid="{00000000-0005-0000-0000-000006000000}"/>
  </cellStyles>
  <dxfs count="1">
    <dxf>
      <font>
        <b/>
        <i val="0"/>
        <color rgb="FFFF0000"/>
      </font>
    </dxf>
  </dxfs>
  <tableStyles count="0" defaultTableStyle="TableStyleMedium2" defaultPivotStyle="PivotStyleLight16"/>
  <colors>
    <mruColors>
      <color rgb="FFC0C0C0"/>
      <color rgb="FFEAEAEA"/>
      <color rgb="FFFF5050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4"/>
  <sheetViews>
    <sheetView tabSelected="1" zoomScale="55" zoomScaleNormal="55" zoomScaleSheetLayoutView="40" workbookViewId="0">
      <pane ySplit="3" topLeftCell="A166" activePane="bottomLeft" state="frozen"/>
      <selection pane="bottomLeft" activeCell="A68" sqref="A68"/>
    </sheetView>
  </sheetViews>
  <sheetFormatPr defaultColWidth="9.109375" defaultRowHeight="18" x14ac:dyDescent="0.3"/>
  <cols>
    <col min="1" max="1" width="52.6640625" style="34" customWidth="1"/>
    <col min="2" max="2" width="24.88671875" style="34" customWidth="1"/>
    <col min="3" max="3" width="24.88671875" style="21" customWidth="1"/>
    <col min="4" max="4" width="24.88671875" style="20" customWidth="1"/>
    <col min="5" max="5" width="60.109375" style="20" customWidth="1"/>
    <col min="6" max="6" width="24.88671875" style="21" customWidth="1"/>
    <col min="7" max="7" width="24.88671875" style="17" customWidth="1"/>
    <col min="8" max="8" width="24.88671875" style="18" customWidth="1"/>
    <col min="9" max="9" width="60.109375" style="17" customWidth="1"/>
    <col min="10" max="10" width="2" style="17" customWidth="1"/>
    <col min="11" max="11" width="39.88671875" style="17" customWidth="1"/>
    <col min="12" max="12" width="19.109375" style="17" bestFit="1" customWidth="1"/>
    <col min="13" max="16" width="19.109375" style="17" customWidth="1"/>
    <col min="17" max="17" width="14.88671875" style="17" customWidth="1"/>
    <col min="18" max="18" width="17.6640625" style="17" customWidth="1"/>
    <col min="19" max="19" width="36.5546875" style="17" bestFit="1" customWidth="1"/>
    <col min="20" max="20" width="13.5546875" style="17" customWidth="1"/>
    <col min="21" max="21" width="36.5546875" style="17" bestFit="1" customWidth="1"/>
    <col min="22" max="16384" width="9.109375" style="17"/>
  </cols>
  <sheetData>
    <row r="1" spans="1:11" ht="26.4" thickBot="1" x14ac:dyDescent="0.35">
      <c r="A1" s="164" t="s">
        <v>0</v>
      </c>
      <c r="B1" s="165"/>
      <c r="C1" s="165"/>
      <c r="D1" s="165"/>
      <c r="E1" s="165"/>
      <c r="F1" s="165"/>
      <c r="G1" s="165"/>
      <c r="H1" s="165"/>
      <c r="I1" s="165"/>
      <c r="J1" s="16"/>
      <c r="K1" s="16"/>
    </row>
    <row r="2" spans="1:11" s="16" customFormat="1" ht="36" x14ac:dyDescent="0.3">
      <c r="A2" s="166" t="s">
        <v>1</v>
      </c>
      <c r="B2" s="61" t="s">
        <v>2</v>
      </c>
      <c r="C2" s="62" t="s">
        <v>3</v>
      </c>
      <c r="D2" s="167" t="s">
        <v>4</v>
      </c>
      <c r="E2" s="169" t="s">
        <v>5</v>
      </c>
      <c r="F2" s="61" t="s">
        <v>6</v>
      </c>
      <c r="G2" s="62" t="s">
        <v>7</v>
      </c>
      <c r="H2" s="167" t="s">
        <v>4</v>
      </c>
      <c r="I2" s="169" t="s">
        <v>5</v>
      </c>
      <c r="K2" s="142" t="s">
        <v>8</v>
      </c>
    </row>
    <row r="3" spans="1:11" s="16" customFormat="1" ht="36" x14ac:dyDescent="0.3">
      <c r="A3" s="166"/>
      <c r="B3" s="1" t="s">
        <v>9</v>
      </c>
      <c r="C3" s="35" t="s">
        <v>10</v>
      </c>
      <c r="D3" s="168"/>
      <c r="E3" s="170"/>
      <c r="F3" s="1" t="s">
        <v>11</v>
      </c>
      <c r="G3" s="35" t="s">
        <v>10</v>
      </c>
      <c r="H3" s="168"/>
      <c r="I3" s="170"/>
      <c r="K3" s="143"/>
    </row>
    <row r="4" spans="1:11" ht="54" x14ac:dyDescent="0.3">
      <c r="A4" s="187" t="s">
        <v>12</v>
      </c>
      <c r="B4" s="7">
        <v>0</v>
      </c>
      <c r="C4" s="36">
        <v>10185.57</v>
      </c>
      <c r="D4" s="37">
        <f>+B4-C4</f>
        <v>-10185.57</v>
      </c>
      <c r="E4" s="63" t="s">
        <v>13</v>
      </c>
      <c r="F4" s="2">
        <v>35362.43</v>
      </c>
      <c r="G4" s="38">
        <v>0</v>
      </c>
      <c r="H4" s="37">
        <f t="shared" ref="H4:H10" si="0">+F4-G4</f>
        <v>35362.43</v>
      </c>
      <c r="I4" s="102" t="s">
        <v>14</v>
      </c>
      <c r="K4" s="206" t="s">
        <v>15</v>
      </c>
    </row>
    <row r="5" spans="1:11" ht="36" x14ac:dyDescent="0.3">
      <c r="A5" s="188"/>
      <c r="B5" s="224">
        <v>0</v>
      </c>
      <c r="C5" s="214">
        <v>12164.52</v>
      </c>
      <c r="D5" s="161">
        <f>+B5-C5</f>
        <v>-12164.52</v>
      </c>
      <c r="E5" s="135" t="s">
        <v>16</v>
      </c>
      <c r="F5" s="103">
        <v>9760</v>
      </c>
      <c r="G5" s="104">
        <v>2000</v>
      </c>
      <c r="H5" s="37">
        <f t="shared" si="0"/>
        <v>7760</v>
      </c>
      <c r="I5" s="82" t="s">
        <v>17</v>
      </c>
      <c r="K5" s="207"/>
    </row>
    <row r="6" spans="1:11" ht="54" x14ac:dyDescent="0.3">
      <c r="A6" s="188"/>
      <c r="B6" s="225"/>
      <c r="C6" s="227"/>
      <c r="D6" s="183"/>
      <c r="E6" s="185"/>
      <c r="F6" s="105">
        <v>2440</v>
      </c>
      <c r="G6" s="106">
        <v>2000</v>
      </c>
      <c r="H6" s="106">
        <f t="shared" si="0"/>
        <v>440</v>
      </c>
      <c r="I6" s="65" t="s">
        <v>18</v>
      </c>
      <c r="K6" s="207"/>
    </row>
    <row r="7" spans="1:11" ht="54" x14ac:dyDescent="0.3">
      <c r="A7" s="188"/>
      <c r="B7" s="225"/>
      <c r="C7" s="227"/>
      <c r="D7" s="183"/>
      <c r="E7" s="185"/>
      <c r="F7" s="2">
        <v>9500</v>
      </c>
      <c r="G7" s="38">
        <v>0</v>
      </c>
      <c r="H7" s="104">
        <f t="shared" si="0"/>
        <v>9500</v>
      </c>
      <c r="I7" s="65" t="s">
        <v>19</v>
      </c>
      <c r="K7" s="207"/>
    </row>
    <row r="8" spans="1:11" ht="54" x14ac:dyDescent="0.3">
      <c r="A8" s="188"/>
      <c r="B8" s="225"/>
      <c r="C8" s="227"/>
      <c r="D8" s="183"/>
      <c r="E8" s="185"/>
      <c r="F8" s="103">
        <v>40260</v>
      </c>
      <c r="G8" s="104">
        <v>0</v>
      </c>
      <c r="H8" s="37">
        <f t="shared" si="0"/>
        <v>40260</v>
      </c>
      <c r="I8" s="65" t="s">
        <v>20</v>
      </c>
      <c r="K8" s="207"/>
    </row>
    <row r="9" spans="1:11" ht="54" x14ac:dyDescent="0.3">
      <c r="A9" s="188"/>
      <c r="B9" s="225"/>
      <c r="C9" s="227"/>
      <c r="D9" s="183"/>
      <c r="E9" s="185"/>
      <c r="F9" s="105">
        <v>1220.23</v>
      </c>
      <c r="G9" s="106">
        <v>0</v>
      </c>
      <c r="H9" s="37">
        <f t="shared" si="0"/>
        <v>1220.23</v>
      </c>
      <c r="I9" s="65" t="s">
        <v>21</v>
      </c>
      <c r="K9" s="207"/>
    </row>
    <row r="10" spans="1:11" ht="36" x14ac:dyDescent="0.3">
      <c r="A10" s="189"/>
      <c r="B10" s="226"/>
      <c r="C10" s="215"/>
      <c r="D10" s="184"/>
      <c r="E10" s="186"/>
      <c r="F10" s="105">
        <v>1369752.29</v>
      </c>
      <c r="G10" s="108">
        <v>0</v>
      </c>
      <c r="H10" s="37">
        <f t="shared" si="0"/>
        <v>1369752.29</v>
      </c>
      <c r="I10" s="65" t="s">
        <v>22</v>
      </c>
      <c r="K10" s="208"/>
    </row>
    <row r="11" spans="1:11" x14ac:dyDescent="0.3">
      <c r="A11" s="53" t="s">
        <v>23</v>
      </c>
      <c r="B11" s="3">
        <f>SUM(B4:B9)</f>
        <v>0</v>
      </c>
      <c r="C11" s="41">
        <f>SUM(C4:C9)</f>
        <v>22350.09</v>
      </c>
      <c r="D11" s="42">
        <f>SUM(D4:D9)</f>
        <v>-22350.09</v>
      </c>
      <c r="E11" s="64"/>
      <c r="F11" s="3">
        <f>SUM(F4:F10)</f>
        <v>1468294.95</v>
      </c>
      <c r="G11" s="107">
        <f t="shared" ref="G11:H11" si="1">SUM(G4:G10)</f>
        <v>4000</v>
      </c>
      <c r="H11" s="107">
        <f t="shared" si="1"/>
        <v>1464294.95</v>
      </c>
      <c r="I11" s="80"/>
      <c r="K11" s="90"/>
    </row>
    <row r="12" spans="1:11" x14ac:dyDescent="0.3">
      <c r="A12" s="119" t="s">
        <v>24</v>
      </c>
      <c r="B12" s="120">
        <v>0</v>
      </c>
      <c r="C12" s="146">
        <v>0</v>
      </c>
      <c r="D12" s="125">
        <f>+B12-C12</f>
        <v>0</v>
      </c>
      <c r="E12" s="171" t="s">
        <v>25</v>
      </c>
      <c r="F12" s="4">
        <f>G12*122/100</f>
        <v>47609.304399999994</v>
      </c>
      <c r="G12" s="43">
        <v>39024.019999999997</v>
      </c>
      <c r="H12" s="38">
        <f t="shared" ref="H12:H14" si="2">+F12-G12</f>
        <v>8585.2843999999968</v>
      </c>
      <c r="I12" s="69" t="s">
        <v>26</v>
      </c>
      <c r="K12" s="218" t="s">
        <v>27</v>
      </c>
    </row>
    <row r="13" spans="1:11" ht="36" x14ac:dyDescent="0.3">
      <c r="A13" s="119"/>
      <c r="B13" s="120"/>
      <c r="C13" s="146"/>
      <c r="D13" s="125"/>
      <c r="E13" s="171"/>
      <c r="F13" s="4">
        <f>G13*122/100</f>
        <v>54524.008199999997</v>
      </c>
      <c r="G13" s="43">
        <v>44691.81</v>
      </c>
      <c r="H13" s="38">
        <f t="shared" si="2"/>
        <v>9832.1981999999989</v>
      </c>
      <c r="I13" s="69" t="s">
        <v>28</v>
      </c>
      <c r="K13" s="218"/>
    </row>
    <row r="14" spans="1:11" ht="72" x14ac:dyDescent="0.3">
      <c r="A14" s="119"/>
      <c r="B14" s="120"/>
      <c r="C14" s="146"/>
      <c r="D14" s="125"/>
      <c r="E14" s="171"/>
      <c r="F14" s="4">
        <v>205951.03</v>
      </c>
      <c r="G14" s="43">
        <v>166356.76999999999</v>
      </c>
      <c r="H14" s="38">
        <f t="shared" si="2"/>
        <v>39594.260000000009</v>
      </c>
      <c r="I14" s="68" t="s">
        <v>29</v>
      </c>
      <c r="K14" s="218"/>
    </row>
    <row r="15" spans="1:11" x14ac:dyDescent="0.3">
      <c r="A15" s="53" t="s">
        <v>30</v>
      </c>
      <c r="B15" s="3">
        <f>SUM(B14)</f>
        <v>0</v>
      </c>
      <c r="C15" s="41">
        <f>SUM(C14)</f>
        <v>0</v>
      </c>
      <c r="D15" s="42">
        <f>SUM(D14)</f>
        <v>0</v>
      </c>
      <c r="E15" s="64"/>
      <c r="F15" s="3">
        <f>SUM(F12:F14)</f>
        <v>308084.34259999997</v>
      </c>
      <c r="G15" s="41">
        <f t="shared" ref="G15:H15" si="3">SUM(G12:G14)</f>
        <v>250072.59999999998</v>
      </c>
      <c r="H15" s="42">
        <f t="shared" si="3"/>
        <v>58011.742600000005</v>
      </c>
      <c r="I15" s="80"/>
      <c r="K15" s="90"/>
    </row>
    <row r="16" spans="1:11" ht="36" x14ac:dyDescent="0.3">
      <c r="A16" s="54" t="s">
        <v>31</v>
      </c>
      <c r="B16" s="4">
        <v>0</v>
      </c>
      <c r="C16" s="43">
        <v>0</v>
      </c>
      <c r="D16" s="38">
        <f>+B16-C16</f>
        <v>0</v>
      </c>
      <c r="E16" s="65" t="s">
        <v>25</v>
      </c>
      <c r="F16" s="4">
        <v>0</v>
      </c>
      <c r="G16" s="43">
        <v>0</v>
      </c>
      <c r="H16" s="38">
        <f t="shared" ref="H16" si="4">+F16-G16</f>
        <v>0</v>
      </c>
      <c r="I16" s="65" t="s">
        <v>32</v>
      </c>
      <c r="K16" s="96" t="s">
        <v>27</v>
      </c>
    </row>
    <row r="17" spans="1:16" x14ac:dyDescent="0.3">
      <c r="A17" s="53" t="s">
        <v>33</v>
      </c>
      <c r="B17" s="3">
        <f>SUM(B16)</f>
        <v>0</v>
      </c>
      <c r="C17" s="41">
        <f>SUM(C16)</f>
        <v>0</v>
      </c>
      <c r="D17" s="42">
        <f>SUM(D16)</f>
        <v>0</v>
      </c>
      <c r="E17" s="64"/>
      <c r="F17" s="3">
        <f>SUM(F16)</f>
        <v>0</v>
      </c>
      <c r="G17" s="41">
        <f>SUM(G16)</f>
        <v>0</v>
      </c>
      <c r="H17" s="42">
        <f>F17-G17</f>
        <v>0</v>
      </c>
      <c r="I17" s="80"/>
      <c r="K17" s="90"/>
    </row>
    <row r="18" spans="1:16" s="18" customFormat="1" ht="36" x14ac:dyDescent="0.3">
      <c r="A18" s="119" t="s">
        <v>34</v>
      </c>
      <c r="B18" s="9">
        <v>8468.85</v>
      </c>
      <c r="C18" s="45">
        <v>8469</v>
      </c>
      <c r="D18" s="37">
        <f t="shared" ref="D18:D23" si="5">+B18-C18</f>
        <v>-0.1499999999996362</v>
      </c>
      <c r="E18" s="66" t="s">
        <v>35</v>
      </c>
      <c r="F18" s="157">
        <v>0</v>
      </c>
      <c r="G18" s="153">
        <v>0</v>
      </c>
      <c r="H18" s="154">
        <v>0</v>
      </c>
      <c r="I18" s="155" t="s">
        <v>32</v>
      </c>
      <c r="K18" s="144" t="s">
        <v>27</v>
      </c>
    </row>
    <row r="19" spans="1:16" s="18" customFormat="1" ht="36" x14ac:dyDescent="0.3">
      <c r="A19" s="119"/>
      <c r="B19" s="9">
        <v>6011.08</v>
      </c>
      <c r="C19" s="44">
        <v>6011</v>
      </c>
      <c r="D19" s="37">
        <f t="shared" si="5"/>
        <v>7.999999999992724E-2</v>
      </c>
      <c r="E19" s="66" t="s">
        <v>36</v>
      </c>
      <c r="F19" s="157"/>
      <c r="G19" s="153"/>
      <c r="H19" s="152"/>
      <c r="I19" s="156"/>
      <c r="K19" s="145"/>
    </row>
    <row r="20" spans="1:16" s="18" customFormat="1" ht="36" x14ac:dyDescent="0.3">
      <c r="A20" s="119"/>
      <c r="B20" s="9">
        <v>18032.080000000002</v>
      </c>
      <c r="C20" s="44">
        <v>18032</v>
      </c>
      <c r="D20" s="37">
        <f t="shared" si="5"/>
        <v>8.000000000174623E-2</v>
      </c>
      <c r="E20" s="66" t="s">
        <v>37</v>
      </c>
      <c r="F20" s="157"/>
      <c r="G20" s="153"/>
      <c r="H20" s="152"/>
      <c r="I20" s="156"/>
      <c r="K20" s="145"/>
    </row>
    <row r="21" spans="1:16" s="18" customFormat="1" ht="36" x14ac:dyDescent="0.3">
      <c r="A21" s="119"/>
      <c r="B21" s="9">
        <v>9180.6200000000008</v>
      </c>
      <c r="C21" s="44">
        <v>9181</v>
      </c>
      <c r="D21" s="37">
        <f t="shared" si="5"/>
        <v>-0.37999999999919964</v>
      </c>
      <c r="E21" s="66" t="s">
        <v>38</v>
      </c>
      <c r="F21" s="157"/>
      <c r="G21" s="153"/>
      <c r="H21" s="152"/>
      <c r="I21" s="156"/>
      <c r="K21" s="145"/>
    </row>
    <row r="22" spans="1:16" s="18" customFormat="1" ht="54" x14ac:dyDescent="0.3">
      <c r="A22" s="119"/>
      <c r="B22" s="9">
        <v>0</v>
      </c>
      <c r="C22" s="44">
        <v>60000</v>
      </c>
      <c r="D22" s="37">
        <f t="shared" si="5"/>
        <v>-60000</v>
      </c>
      <c r="E22" s="67" t="s">
        <v>39</v>
      </c>
      <c r="F22" s="157"/>
      <c r="G22" s="153"/>
      <c r="H22" s="152"/>
      <c r="I22" s="156"/>
      <c r="K22" s="145"/>
    </row>
    <row r="23" spans="1:16" s="18" customFormat="1" ht="54" x14ac:dyDescent="0.3">
      <c r="A23" s="119"/>
      <c r="B23" s="9">
        <v>0</v>
      </c>
      <c r="C23" s="44">
        <v>75000</v>
      </c>
      <c r="D23" s="37">
        <f t="shared" si="5"/>
        <v>-75000</v>
      </c>
      <c r="E23" s="67" t="s">
        <v>40</v>
      </c>
      <c r="F23" s="157"/>
      <c r="G23" s="153"/>
      <c r="H23" s="152"/>
      <c r="I23" s="156"/>
      <c r="K23" s="145"/>
    </row>
    <row r="24" spans="1:16" ht="36" x14ac:dyDescent="0.3">
      <c r="A24" s="53" t="s">
        <v>41</v>
      </c>
      <c r="B24" s="3">
        <f>SUM(B18:B23)</f>
        <v>41692.630000000005</v>
      </c>
      <c r="C24" s="41">
        <f>SUM(C18:C23)</f>
        <v>176693</v>
      </c>
      <c r="D24" s="41">
        <f>SUM(D18:D23)</f>
        <v>-135000.37</v>
      </c>
      <c r="E24" s="64"/>
      <c r="F24" s="3">
        <f>SUM(F18:F23)</f>
        <v>0</v>
      </c>
      <c r="G24" s="41">
        <f>SUM(G18:G23)</f>
        <v>0</v>
      </c>
      <c r="H24" s="41">
        <f>SUM(H18:H23)</f>
        <v>0</v>
      </c>
      <c r="I24" s="64"/>
      <c r="K24" s="91"/>
    </row>
    <row r="25" spans="1:16" ht="54" x14ac:dyDescent="0.3">
      <c r="A25" s="119" t="s">
        <v>42</v>
      </c>
      <c r="B25" s="7">
        <v>3105.29</v>
      </c>
      <c r="C25" s="36">
        <v>3086.87</v>
      </c>
      <c r="D25" s="38">
        <f>+B25-C25</f>
        <v>18.420000000000073</v>
      </c>
      <c r="E25" s="68" t="s">
        <v>43</v>
      </c>
      <c r="F25" s="2">
        <v>342000</v>
      </c>
      <c r="G25" s="38">
        <v>342000</v>
      </c>
      <c r="H25" s="38">
        <f t="shared" ref="H25:H48" si="6">+F25-G25</f>
        <v>0</v>
      </c>
      <c r="I25" s="65" t="s">
        <v>44</v>
      </c>
      <c r="K25" s="117" t="s">
        <v>45</v>
      </c>
      <c r="L25" s="18"/>
      <c r="M25" s="18"/>
      <c r="N25" s="18"/>
      <c r="O25" s="18"/>
      <c r="P25" s="18"/>
    </row>
    <row r="26" spans="1:16" ht="54" x14ac:dyDescent="0.3">
      <c r="A26" s="119"/>
      <c r="B26" s="7">
        <v>12553.27</v>
      </c>
      <c r="C26" s="36">
        <v>12553.27</v>
      </c>
      <c r="D26" s="38">
        <f>+B26-C26</f>
        <v>0</v>
      </c>
      <c r="E26" s="68" t="s">
        <v>46</v>
      </c>
      <c r="F26" s="2">
        <v>342000</v>
      </c>
      <c r="G26" s="38">
        <v>342000</v>
      </c>
      <c r="H26" s="38">
        <f t="shared" si="6"/>
        <v>0</v>
      </c>
      <c r="I26" s="65" t="s">
        <v>47</v>
      </c>
      <c r="K26" s="117"/>
      <c r="L26" s="18"/>
      <c r="M26" s="18"/>
      <c r="N26" s="18"/>
      <c r="O26" s="18"/>
      <c r="P26" s="18"/>
    </row>
    <row r="27" spans="1:16" ht="54" x14ac:dyDescent="0.3">
      <c r="A27" s="119"/>
      <c r="B27" s="211">
        <v>2248.41</v>
      </c>
      <c r="C27" s="210">
        <v>2248.41</v>
      </c>
      <c r="D27" s="151">
        <f>+B27-C27</f>
        <v>0</v>
      </c>
      <c r="E27" s="209" t="s">
        <v>46</v>
      </c>
      <c r="F27" s="2">
        <v>894.62</v>
      </c>
      <c r="G27" s="38">
        <v>894.62</v>
      </c>
      <c r="H27" s="38">
        <f t="shared" si="6"/>
        <v>0</v>
      </c>
      <c r="I27" s="65" t="s">
        <v>21</v>
      </c>
      <c r="K27" s="117"/>
      <c r="L27" s="18"/>
      <c r="M27" s="18"/>
      <c r="N27" s="18"/>
      <c r="O27" s="18"/>
      <c r="P27" s="18"/>
    </row>
    <row r="28" spans="1:16" x14ac:dyDescent="0.3">
      <c r="A28" s="119"/>
      <c r="B28" s="211"/>
      <c r="C28" s="210"/>
      <c r="D28" s="151"/>
      <c r="E28" s="209"/>
      <c r="F28" s="2">
        <v>15166.67</v>
      </c>
      <c r="G28" s="38">
        <v>15166.67</v>
      </c>
      <c r="H28" s="38">
        <f t="shared" si="6"/>
        <v>0</v>
      </c>
      <c r="I28" s="65" t="s">
        <v>48</v>
      </c>
      <c r="K28" s="117"/>
      <c r="L28" s="18"/>
      <c r="M28" s="18"/>
      <c r="N28" s="18"/>
      <c r="O28" s="18"/>
      <c r="P28" s="18"/>
    </row>
    <row r="29" spans="1:16" ht="54" x14ac:dyDescent="0.3">
      <c r="A29" s="119"/>
      <c r="B29" s="211"/>
      <c r="C29" s="210"/>
      <c r="D29" s="151"/>
      <c r="E29" s="209"/>
      <c r="F29" s="2">
        <v>0</v>
      </c>
      <c r="G29" s="38">
        <v>30333.33</v>
      </c>
      <c r="H29" s="38">
        <f t="shared" si="6"/>
        <v>-30333.33</v>
      </c>
      <c r="I29" s="65" t="s">
        <v>49</v>
      </c>
      <c r="K29" s="117"/>
      <c r="L29" s="18"/>
      <c r="M29" s="18"/>
      <c r="N29" s="18"/>
      <c r="O29" s="18"/>
      <c r="P29" s="18"/>
    </row>
    <row r="30" spans="1:16" ht="36" x14ac:dyDescent="0.3">
      <c r="A30" s="119"/>
      <c r="B30" s="211"/>
      <c r="C30" s="210"/>
      <c r="D30" s="151"/>
      <c r="E30" s="209"/>
      <c r="F30" s="2">
        <v>50000</v>
      </c>
      <c r="G30" s="38">
        <v>50000</v>
      </c>
      <c r="H30" s="38">
        <f t="shared" si="6"/>
        <v>0</v>
      </c>
      <c r="I30" s="65" t="s">
        <v>50</v>
      </c>
      <c r="K30" s="117"/>
      <c r="L30" s="18"/>
      <c r="M30" s="18"/>
      <c r="N30" s="18"/>
      <c r="O30" s="18"/>
      <c r="P30" s="18"/>
    </row>
    <row r="31" spans="1:16" x14ac:dyDescent="0.3">
      <c r="A31" s="119"/>
      <c r="B31" s="211"/>
      <c r="C31" s="210"/>
      <c r="D31" s="151"/>
      <c r="E31" s="209"/>
      <c r="F31" s="2">
        <v>355176</v>
      </c>
      <c r="G31" s="38">
        <v>355176</v>
      </c>
      <c r="H31" s="38">
        <f t="shared" si="6"/>
        <v>0</v>
      </c>
      <c r="I31" s="65" t="s">
        <v>51</v>
      </c>
      <c r="K31" s="117"/>
      <c r="L31" s="18"/>
      <c r="M31" s="18"/>
      <c r="N31" s="18"/>
      <c r="O31" s="18"/>
      <c r="P31" s="18"/>
    </row>
    <row r="32" spans="1:16" x14ac:dyDescent="0.3">
      <c r="A32" s="119"/>
      <c r="B32" s="211"/>
      <c r="C32" s="210"/>
      <c r="D32" s="151"/>
      <c r="E32" s="209"/>
      <c r="F32" s="2">
        <v>200000</v>
      </c>
      <c r="G32" s="38">
        <v>200000</v>
      </c>
      <c r="H32" s="38">
        <f t="shared" si="6"/>
        <v>0</v>
      </c>
      <c r="I32" s="65" t="s">
        <v>52</v>
      </c>
      <c r="K32" s="117"/>
      <c r="L32" s="18"/>
      <c r="M32" s="18"/>
      <c r="N32" s="18"/>
      <c r="O32" s="18"/>
      <c r="P32" s="18"/>
    </row>
    <row r="33" spans="1:16" x14ac:dyDescent="0.3">
      <c r="A33" s="119"/>
      <c r="B33" s="211"/>
      <c r="C33" s="210"/>
      <c r="D33" s="151"/>
      <c r="E33" s="209"/>
      <c r="F33" s="2">
        <v>337595</v>
      </c>
      <c r="G33" s="38">
        <v>337595</v>
      </c>
      <c r="H33" s="38">
        <f t="shared" si="6"/>
        <v>0</v>
      </c>
      <c r="I33" s="65" t="s">
        <v>53</v>
      </c>
      <c r="K33" s="117"/>
      <c r="L33" s="18"/>
      <c r="M33" s="18"/>
      <c r="N33" s="18"/>
      <c r="O33" s="18"/>
      <c r="P33" s="18"/>
    </row>
    <row r="34" spans="1:16" x14ac:dyDescent="0.3">
      <c r="A34" s="119"/>
      <c r="B34" s="211"/>
      <c r="C34" s="210"/>
      <c r="D34" s="151"/>
      <c r="E34" s="209"/>
      <c r="F34" s="2">
        <v>43450</v>
      </c>
      <c r="G34" s="38">
        <v>43450</v>
      </c>
      <c r="H34" s="38">
        <f t="shared" si="6"/>
        <v>0</v>
      </c>
      <c r="I34" s="65" t="s">
        <v>54</v>
      </c>
      <c r="K34" s="117"/>
      <c r="L34" s="18"/>
      <c r="M34" s="18"/>
      <c r="N34" s="18"/>
      <c r="O34" s="18"/>
      <c r="P34" s="18"/>
    </row>
    <row r="35" spans="1:16" ht="36" x14ac:dyDescent="0.3">
      <c r="A35" s="119"/>
      <c r="B35" s="211"/>
      <c r="C35" s="210"/>
      <c r="D35" s="151"/>
      <c r="E35" s="209"/>
      <c r="F35" s="2">
        <v>86500</v>
      </c>
      <c r="G35" s="38">
        <v>86500</v>
      </c>
      <c r="H35" s="38">
        <f t="shared" si="6"/>
        <v>0</v>
      </c>
      <c r="I35" s="65" t="s">
        <v>55</v>
      </c>
      <c r="K35" s="117"/>
      <c r="L35" s="18"/>
      <c r="M35" s="18"/>
      <c r="N35" s="18"/>
      <c r="O35" s="18"/>
      <c r="P35" s="18"/>
    </row>
    <row r="36" spans="1:16" x14ac:dyDescent="0.3">
      <c r="A36" s="119"/>
      <c r="B36" s="211"/>
      <c r="C36" s="210"/>
      <c r="D36" s="151"/>
      <c r="E36" s="209"/>
      <c r="F36" s="2">
        <v>75000</v>
      </c>
      <c r="G36" s="38">
        <v>75000</v>
      </c>
      <c r="H36" s="38">
        <f t="shared" si="6"/>
        <v>0</v>
      </c>
      <c r="I36" s="65" t="s">
        <v>56</v>
      </c>
      <c r="K36" s="117"/>
      <c r="L36" s="18"/>
      <c r="M36" s="18"/>
      <c r="N36" s="18"/>
      <c r="O36" s="18"/>
      <c r="P36" s="18"/>
    </row>
    <row r="37" spans="1:16" x14ac:dyDescent="0.3">
      <c r="A37" s="119"/>
      <c r="B37" s="211"/>
      <c r="C37" s="210"/>
      <c r="D37" s="151"/>
      <c r="E37" s="209"/>
      <c r="F37" s="2">
        <v>33333</v>
      </c>
      <c r="G37" s="38">
        <v>33333</v>
      </c>
      <c r="H37" s="38">
        <f t="shared" si="6"/>
        <v>0</v>
      </c>
      <c r="I37" s="65" t="s">
        <v>57</v>
      </c>
      <c r="K37" s="117"/>
      <c r="L37" s="18"/>
      <c r="M37" s="18"/>
      <c r="N37" s="18"/>
      <c r="O37" s="18"/>
      <c r="P37" s="18"/>
    </row>
    <row r="38" spans="1:16" ht="36" x14ac:dyDescent="0.3">
      <c r="A38" s="119"/>
      <c r="B38" s="211"/>
      <c r="C38" s="210"/>
      <c r="D38" s="151"/>
      <c r="E38" s="209"/>
      <c r="F38" s="2">
        <v>1863838.4700000007</v>
      </c>
      <c r="G38" s="38">
        <v>1863838.47</v>
      </c>
      <c r="H38" s="38">
        <f t="shared" si="6"/>
        <v>0</v>
      </c>
      <c r="I38" s="65" t="s">
        <v>58</v>
      </c>
      <c r="K38" s="117"/>
      <c r="L38" s="18"/>
      <c r="M38" s="18"/>
      <c r="N38" s="18"/>
      <c r="O38" s="18"/>
      <c r="P38" s="18"/>
    </row>
    <row r="39" spans="1:16" ht="54" x14ac:dyDescent="0.3">
      <c r="A39" s="119"/>
      <c r="B39" s="211"/>
      <c r="C39" s="210"/>
      <c r="D39" s="151"/>
      <c r="E39" s="209"/>
      <c r="F39" s="2">
        <v>2000</v>
      </c>
      <c r="G39" s="38">
        <v>1820</v>
      </c>
      <c r="H39" s="38">
        <f t="shared" si="6"/>
        <v>180</v>
      </c>
      <c r="I39" s="68" t="s">
        <v>59</v>
      </c>
      <c r="K39" s="117"/>
      <c r="L39" s="18"/>
      <c r="M39" s="18"/>
      <c r="N39" s="18"/>
      <c r="O39" s="18"/>
      <c r="P39" s="18"/>
    </row>
    <row r="40" spans="1:16" x14ac:dyDescent="0.3">
      <c r="A40" s="119"/>
      <c r="B40" s="211"/>
      <c r="C40" s="210"/>
      <c r="D40" s="151"/>
      <c r="E40" s="209"/>
      <c r="F40" s="2">
        <v>87725</v>
      </c>
      <c r="G40" s="38">
        <v>87725</v>
      </c>
      <c r="H40" s="38">
        <f t="shared" si="6"/>
        <v>0</v>
      </c>
      <c r="I40" s="68" t="s">
        <v>60</v>
      </c>
      <c r="K40" s="117"/>
      <c r="L40" s="18"/>
      <c r="M40" s="18"/>
      <c r="N40" s="18"/>
      <c r="O40" s="18"/>
      <c r="P40" s="18"/>
    </row>
    <row r="41" spans="1:16" x14ac:dyDescent="0.3">
      <c r="A41" s="119"/>
      <c r="B41" s="211"/>
      <c r="C41" s="210"/>
      <c r="D41" s="151"/>
      <c r="E41" s="209"/>
      <c r="F41" s="2">
        <v>17875</v>
      </c>
      <c r="G41" s="38">
        <v>17875</v>
      </c>
      <c r="H41" s="38">
        <f t="shared" si="6"/>
        <v>0</v>
      </c>
      <c r="I41" s="68" t="s">
        <v>61</v>
      </c>
      <c r="K41" s="117"/>
      <c r="L41" s="18"/>
      <c r="M41" s="18"/>
      <c r="N41" s="18"/>
      <c r="O41" s="18"/>
      <c r="P41" s="18"/>
    </row>
    <row r="42" spans="1:16" ht="54" x14ac:dyDescent="0.3">
      <c r="A42" s="119"/>
      <c r="B42" s="211"/>
      <c r="C42" s="210"/>
      <c r="D42" s="151"/>
      <c r="E42" s="209"/>
      <c r="F42" s="2">
        <v>511310.20999999996</v>
      </c>
      <c r="G42" s="38">
        <v>4553906.29</v>
      </c>
      <c r="H42" s="38">
        <f t="shared" si="6"/>
        <v>-4042596.08</v>
      </c>
      <c r="I42" s="68" t="s">
        <v>62</v>
      </c>
      <c r="K42" s="117"/>
      <c r="L42" s="18"/>
      <c r="M42" s="18"/>
      <c r="N42" s="18"/>
      <c r="O42" s="18"/>
      <c r="P42" s="18"/>
    </row>
    <row r="43" spans="1:16" x14ac:dyDescent="0.3">
      <c r="A43" s="119"/>
      <c r="B43" s="211"/>
      <c r="C43" s="210"/>
      <c r="D43" s="151"/>
      <c r="E43" s="209"/>
      <c r="F43" s="2">
        <v>16292.15</v>
      </c>
      <c r="G43" s="38">
        <v>16292.15</v>
      </c>
      <c r="H43" s="38">
        <f t="shared" si="6"/>
        <v>0</v>
      </c>
      <c r="I43" s="68" t="s">
        <v>63</v>
      </c>
      <c r="K43" s="117"/>
      <c r="L43" s="18"/>
      <c r="M43" s="18"/>
      <c r="N43" s="18"/>
      <c r="O43" s="18"/>
      <c r="P43" s="18"/>
    </row>
    <row r="44" spans="1:16" ht="36" x14ac:dyDescent="0.3">
      <c r="A44" s="119"/>
      <c r="B44" s="211"/>
      <c r="C44" s="210"/>
      <c r="D44" s="151"/>
      <c r="E44" s="209"/>
      <c r="F44" s="2">
        <v>189966.72</v>
      </c>
      <c r="G44" s="38">
        <v>117493.4</v>
      </c>
      <c r="H44" s="38">
        <f t="shared" si="6"/>
        <v>72473.320000000007</v>
      </c>
      <c r="I44" s="68" t="s">
        <v>64</v>
      </c>
      <c r="K44" s="117"/>
      <c r="L44" s="18"/>
      <c r="M44" s="18"/>
      <c r="N44" s="18"/>
      <c r="O44" s="18"/>
      <c r="P44" s="18"/>
    </row>
    <row r="45" spans="1:16" x14ac:dyDescent="0.3">
      <c r="A45" s="119"/>
      <c r="B45" s="211"/>
      <c r="C45" s="210"/>
      <c r="D45" s="151"/>
      <c r="E45" s="209"/>
      <c r="F45" s="2">
        <v>4281.03</v>
      </c>
      <c r="G45" s="38">
        <v>4281.03</v>
      </c>
      <c r="H45" s="38">
        <f t="shared" si="6"/>
        <v>0</v>
      </c>
      <c r="I45" s="68" t="s">
        <v>65</v>
      </c>
      <c r="K45" s="117"/>
      <c r="L45" s="18"/>
      <c r="M45" s="18"/>
      <c r="N45" s="18"/>
      <c r="O45" s="18"/>
      <c r="P45" s="18"/>
    </row>
    <row r="46" spans="1:16" x14ac:dyDescent="0.3">
      <c r="A46" s="119"/>
      <c r="B46" s="211"/>
      <c r="C46" s="210"/>
      <c r="D46" s="151"/>
      <c r="E46" s="209"/>
      <c r="F46" s="2">
        <v>107676.67000000004</v>
      </c>
      <c r="G46" s="38">
        <v>107676.67</v>
      </c>
      <c r="H46" s="38">
        <f t="shared" si="6"/>
        <v>0</v>
      </c>
      <c r="I46" s="68" t="s">
        <v>66</v>
      </c>
      <c r="K46" s="117"/>
      <c r="L46" s="18"/>
      <c r="M46" s="18"/>
      <c r="N46" s="18"/>
      <c r="O46" s="18"/>
      <c r="P46" s="18"/>
    </row>
    <row r="47" spans="1:16" ht="36" x14ac:dyDescent="0.3">
      <c r="A47" s="119"/>
      <c r="B47" s="211"/>
      <c r="C47" s="210"/>
      <c r="D47" s="151"/>
      <c r="E47" s="209"/>
      <c r="F47" s="2">
        <v>650000</v>
      </c>
      <c r="G47" s="38">
        <v>650000</v>
      </c>
      <c r="H47" s="38">
        <f t="shared" si="6"/>
        <v>0</v>
      </c>
      <c r="I47" s="68" t="s">
        <v>67</v>
      </c>
      <c r="K47" s="117"/>
      <c r="L47" s="18"/>
      <c r="M47" s="18"/>
      <c r="N47" s="18"/>
      <c r="O47" s="18"/>
      <c r="P47" s="18"/>
    </row>
    <row r="48" spans="1:16" ht="54" x14ac:dyDescent="0.3">
      <c r="A48" s="119"/>
      <c r="B48" s="211"/>
      <c r="C48" s="210"/>
      <c r="D48" s="151"/>
      <c r="E48" s="209"/>
      <c r="F48" s="2">
        <v>2059.33</v>
      </c>
      <c r="G48" s="38">
        <v>1559.5</v>
      </c>
      <c r="H48" s="38">
        <f t="shared" si="6"/>
        <v>499.82999999999993</v>
      </c>
      <c r="I48" s="68" t="s">
        <v>68</v>
      </c>
      <c r="K48" s="117"/>
      <c r="L48" s="18"/>
      <c r="M48" s="18"/>
      <c r="N48" s="18"/>
      <c r="O48" s="18"/>
      <c r="P48" s="18"/>
    </row>
    <row r="49" spans="1:23" ht="36" x14ac:dyDescent="0.3">
      <c r="A49" s="57" t="s">
        <v>69</v>
      </c>
      <c r="B49" s="5">
        <f>SUM(B25:B48)</f>
        <v>17906.97</v>
      </c>
      <c r="C49" s="42">
        <f t="shared" ref="C49:D49" si="7">SUM(C25:C48)</f>
        <v>17888.55</v>
      </c>
      <c r="D49" s="42">
        <f t="shared" si="7"/>
        <v>18.420000000000073</v>
      </c>
      <c r="E49" s="64"/>
      <c r="F49" s="5">
        <f>SUM(F25:F48)</f>
        <v>5334139.870000001</v>
      </c>
      <c r="G49" s="42">
        <f t="shared" ref="G49:H49" si="8">SUM(G25:G48)</f>
        <v>9333916.129999999</v>
      </c>
      <c r="H49" s="42">
        <f t="shared" si="8"/>
        <v>-3999776.2600000002</v>
      </c>
      <c r="I49" s="64"/>
      <c r="K49" s="91"/>
    </row>
    <row r="50" spans="1:23" ht="36" x14ac:dyDescent="0.3">
      <c r="A50" s="58" t="s">
        <v>70</v>
      </c>
      <c r="B50" s="13">
        <v>52288.08</v>
      </c>
      <c r="C50" s="37">
        <v>55180.99</v>
      </c>
      <c r="D50" s="37">
        <f>+B50-C50</f>
        <v>-2892.9099999999962</v>
      </c>
      <c r="E50" s="69" t="s">
        <v>71</v>
      </c>
      <c r="F50" s="13">
        <v>0</v>
      </c>
      <c r="G50" s="37">
        <v>0</v>
      </c>
      <c r="H50" s="37">
        <f>F50-G50</f>
        <v>0</v>
      </c>
      <c r="I50" s="66" t="s">
        <v>32</v>
      </c>
      <c r="J50" s="19"/>
      <c r="K50" s="92" t="s">
        <v>45</v>
      </c>
      <c r="L50" s="20"/>
      <c r="M50" s="20"/>
      <c r="N50" s="20"/>
      <c r="O50" s="20"/>
      <c r="P50" s="20"/>
    </row>
    <row r="51" spans="1:23" ht="78.75" customHeight="1" x14ac:dyDescent="0.3">
      <c r="A51" s="57" t="s">
        <v>72</v>
      </c>
      <c r="B51" s="5">
        <v>52288.08</v>
      </c>
      <c r="C51" s="42">
        <v>55180.99</v>
      </c>
      <c r="D51" s="42">
        <v>-2892.9099999999962</v>
      </c>
      <c r="E51" s="64"/>
      <c r="F51" s="5">
        <f>+F50</f>
        <v>0</v>
      </c>
      <c r="G51" s="42">
        <f t="shared" ref="G51:H51" si="9">+G50</f>
        <v>0</v>
      </c>
      <c r="H51" s="42">
        <f t="shared" si="9"/>
        <v>0</v>
      </c>
      <c r="I51" s="64"/>
      <c r="K51" s="91"/>
    </row>
    <row r="52" spans="1:23" ht="54" x14ac:dyDescent="0.3">
      <c r="A52" s="56" t="s">
        <v>73</v>
      </c>
      <c r="B52" s="2">
        <v>0</v>
      </c>
      <c r="C52" s="38">
        <v>0</v>
      </c>
      <c r="D52" s="38">
        <f>+B52-C52</f>
        <v>0</v>
      </c>
      <c r="E52" s="101" t="s">
        <v>25</v>
      </c>
      <c r="F52" s="2">
        <v>0</v>
      </c>
      <c r="G52" s="38">
        <v>0</v>
      </c>
      <c r="H52" s="38">
        <f>+F52-G52</f>
        <v>0</v>
      </c>
      <c r="I52" s="69" t="s">
        <v>32</v>
      </c>
      <c r="K52" s="89" t="s">
        <v>226</v>
      </c>
    </row>
    <row r="53" spans="1:23" ht="54" x14ac:dyDescent="0.3">
      <c r="A53" s="53" t="s">
        <v>74</v>
      </c>
      <c r="B53" s="3">
        <f>SUM(B52:B52)</f>
        <v>0</v>
      </c>
      <c r="C53" s="41">
        <f>SUM(C52:C52)</f>
        <v>0</v>
      </c>
      <c r="D53" s="42">
        <f>SUM(D52:D52)</f>
        <v>0</v>
      </c>
      <c r="E53" s="64"/>
      <c r="F53" s="3">
        <f>SUM(F52:F52)</f>
        <v>0</v>
      </c>
      <c r="G53" s="41">
        <f>SUM(G52:G52)</f>
        <v>0</v>
      </c>
      <c r="H53" s="42">
        <f>SUM(H52:H52)</f>
        <v>0</v>
      </c>
      <c r="I53" s="80"/>
      <c r="K53" s="90"/>
    </row>
    <row r="54" spans="1:23" ht="36" x14ac:dyDescent="0.3">
      <c r="A54" s="197" t="s">
        <v>75</v>
      </c>
      <c r="B54" s="121">
        <v>0</v>
      </c>
      <c r="C54" s="151">
        <v>0</v>
      </c>
      <c r="D54" s="151">
        <f>+B54-C54</f>
        <v>0</v>
      </c>
      <c r="E54" s="173" t="s">
        <v>25</v>
      </c>
      <c r="F54" s="2">
        <v>16000</v>
      </c>
      <c r="G54" s="38">
        <v>16000</v>
      </c>
      <c r="H54" s="38">
        <f>+F54-G54</f>
        <v>0</v>
      </c>
      <c r="I54" s="65" t="s">
        <v>76</v>
      </c>
      <c r="K54" s="117" t="s">
        <v>77</v>
      </c>
    </row>
    <row r="55" spans="1:23" ht="72" x14ac:dyDescent="0.3">
      <c r="A55" s="197"/>
      <c r="B55" s="121"/>
      <c r="C55" s="152"/>
      <c r="D55" s="152"/>
      <c r="E55" s="173"/>
      <c r="F55" s="2">
        <v>185.74</v>
      </c>
      <c r="G55" s="38">
        <v>0</v>
      </c>
      <c r="H55" s="38">
        <f>+F55-G55</f>
        <v>185.74</v>
      </c>
      <c r="I55" s="65" t="s">
        <v>78</v>
      </c>
      <c r="K55" s="117"/>
    </row>
    <row r="56" spans="1:23" ht="36" x14ac:dyDescent="0.3">
      <c r="A56" s="53" t="s">
        <v>79</v>
      </c>
      <c r="B56" s="3">
        <f>SUM(B54:B55)</f>
        <v>0</v>
      </c>
      <c r="C56" s="41">
        <f>SUM(C54:C55)</f>
        <v>0</v>
      </c>
      <c r="D56" s="42">
        <f>SUM(D54:D55)</f>
        <v>0</v>
      </c>
      <c r="E56" s="64"/>
      <c r="F56" s="3">
        <f>SUM(F54:F55)</f>
        <v>16185.74</v>
      </c>
      <c r="G56" s="41">
        <f>SUM(G54:G55)</f>
        <v>16000</v>
      </c>
      <c r="H56" s="42">
        <f>SUM(H54:H55)</f>
        <v>185.74</v>
      </c>
      <c r="I56" s="80"/>
      <c r="K56" s="90"/>
    </row>
    <row r="57" spans="1:23" x14ac:dyDescent="0.3">
      <c r="A57" s="119" t="s">
        <v>80</v>
      </c>
      <c r="B57" s="4">
        <v>76147.520000000004</v>
      </c>
      <c r="C57" s="43">
        <v>76148</v>
      </c>
      <c r="D57" s="38">
        <f t="shared" ref="D57:D64" si="10">+B57-C57</f>
        <v>-0.47999999999592546</v>
      </c>
      <c r="E57" s="70" t="s">
        <v>81</v>
      </c>
      <c r="F57" s="219">
        <v>0</v>
      </c>
      <c r="G57" s="220">
        <v>0</v>
      </c>
      <c r="H57" s="151">
        <f t="shared" ref="H57:H98" si="11">+F57-G57</f>
        <v>0</v>
      </c>
      <c r="I57" s="221" t="s">
        <v>32</v>
      </c>
      <c r="K57" s="222" t="s">
        <v>27</v>
      </c>
    </row>
    <row r="58" spans="1:23" x14ac:dyDescent="0.3">
      <c r="A58" s="119"/>
      <c r="B58" s="4">
        <v>243641.03</v>
      </c>
      <c r="C58" s="43">
        <v>243641</v>
      </c>
      <c r="D58" s="38">
        <f t="shared" si="10"/>
        <v>2.9999999998835847E-2</v>
      </c>
      <c r="E58" s="70" t="s">
        <v>82</v>
      </c>
      <c r="F58" s="219"/>
      <c r="G58" s="152"/>
      <c r="H58" s="152"/>
      <c r="I58" s="156"/>
      <c r="K58" s="223"/>
    </row>
    <row r="59" spans="1:23" x14ac:dyDescent="0.3">
      <c r="A59" s="119"/>
      <c r="B59" s="4">
        <v>11492.81</v>
      </c>
      <c r="C59" s="43">
        <v>11493</v>
      </c>
      <c r="D59" s="38">
        <f t="shared" si="10"/>
        <v>-0.19000000000050932</v>
      </c>
      <c r="E59" s="71" t="s">
        <v>83</v>
      </c>
      <c r="F59" s="219"/>
      <c r="G59" s="152"/>
      <c r="H59" s="152"/>
      <c r="I59" s="156"/>
      <c r="K59" s="223"/>
    </row>
    <row r="60" spans="1:23" x14ac:dyDescent="0.3">
      <c r="A60" s="119"/>
      <c r="B60" s="4">
        <v>57366.78</v>
      </c>
      <c r="C60" s="43">
        <v>57366</v>
      </c>
      <c r="D60" s="38">
        <f t="shared" si="10"/>
        <v>0.77999999999883585</v>
      </c>
      <c r="E60" s="71" t="s">
        <v>84</v>
      </c>
      <c r="F60" s="219"/>
      <c r="G60" s="152"/>
      <c r="H60" s="152"/>
      <c r="I60" s="156"/>
      <c r="K60" s="223"/>
    </row>
    <row r="61" spans="1:23" ht="54" x14ac:dyDescent="0.3">
      <c r="A61" s="119"/>
      <c r="B61" s="4">
        <v>51116.35</v>
      </c>
      <c r="C61" s="43">
        <v>51116</v>
      </c>
      <c r="D61" s="38">
        <f t="shared" si="10"/>
        <v>0.34999999999854481</v>
      </c>
      <c r="E61" s="71" t="s">
        <v>85</v>
      </c>
      <c r="F61" s="219"/>
      <c r="G61" s="152"/>
      <c r="H61" s="152"/>
      <c r="I61" s="156"/>
      <c r="K61" s="223"/>
    </row>
    <row r="62" spans="1:23" ht="36" x14ac:dyDescent="0.3">
      <c r="A62" s="119"/>
      <c r="B62" s="4">
        <v>56678.42</v>
      </c>
      <c r="C62" s="43">
        <v>56678</v>
      </c>
      <c r="D62" s="38">
        <f t="shared" si="10"/>
        <v>0.41999999999825377</v>
      </c>
      <c r="E62" s="71" t="s">
        <v>86</v>
      </c>
      <c r="F62" s="219"/>
      <c r="G62" s="152"/>
      <c r="H62" s="152"/>
      <c r="I62" s="156"/>
      <c r="K62" s="223"/>
      <c r="Q62" s="21"/>
      <c r="S62" s="21"/>
      <c r="U62" s="21"/>
      <c r="V62" s="21"/>
      <c r="W62" s="21"/>
    </row>
    <row r="63" spans="1:23" ht="36" x14ac:dyDescent="0.3">
      <c r="A63" s="119"/>
      <c r="B63" s="4">
        <v>58113.19</v>
      </c>
      <c r="C63" s="43">
        <v>58113</v>
      </c>
      <c r="D63" s="38">
        <f t="shared" si="10"/>
        <v>0.19000000000232831</v>
      </c>
      <c r="E63" s="71" t="s">
        <v>87</v>
      </c>
      <c r="F63" s="219"/>
      <c r="G63" s="152"/>
      <c r="H63" s="152"/>
      <c r="I63" s="156"/>
      <c r="K63" s="223"/>
    </row>
    <row r="64" spans="1:23" ht="36" x14ac:dyDescent="0.3">
      <c r="A64" s="119"/>
      <c r="B64" s="4">
        <v>57869.11</v>
      </c>
      <c r="C64" s="43">
        <v>57869</v>
      </c>
      <c r="D64" s="38">
        <f t="shared" si="10"/>
        <v>0.11000000000058208</v>
      </c>
      <c r="E64" s="71" t="s">
        <v>88</v>
      </c>
      <c r="F64" s="219"/>
      <c r="G64" s="152"/>
      <c r="H64" s="152"/>
      <c r="I64" s="156"/>
      <c r="K64" s="223"/>
    </row>
    <row r="65" spans="1:17" ht="36" x14ac:dyDescent="0.3">
      <c r="A65" s="53" t="s">
        <v>89</v>
      </c>
      <c r="B65" s="3">
        <f>SUM(B57:B64)</f>
        <v>612425.21</v>
      </c>
      <c r="C65" s="42">
        <f>SUM(C57:C64)</f>
        <v>612424</v>
      </c>
      <c r="D65" s="42">
        <f>SUM(D57:D64)</f>
        <v>1.2100000000009459</v>
      </c>
      <c r="E65" s="64"/>
      <c r="F65" s="3">
        <f>SUM(F57:F64)</f>
        <v>0</v>
      </c>
      <c r="G65" s="42">
        <f>SUM(G57:G64)</f>
        <v>0</v>
      </c>
      <c r="H65" s="42">
        <f>+F65-G65</f>
        <v>0</v>
      </c>
      <c r="I65" s="64"/>
      <c r="K65" s="91"/>
    </row>
    <row r="66" spans="1:17" s="19" customFormat="1" ht="270" x14ac:dyDescent="0.3">
      <c r="A66" s="55" t="s">
        <v>90</v>
      </c>
      <c r="B66" s="10">
        <f>465953.18</f>
        <v>465953.18</v>
      </c>
      <c r="C66" s="47">
        <f>360701.18+43644+61608</f>
        <v>465953.18</v>
      </c>
      <c r="D66" s="37">
        <f>+B66-C66</f>
        <v>0</v>
      </c>
      <c r="E66" s="66" t="s">
        <v>91</v>
      </c>
      <c r="F66" s="14">
        <v>0</v>
      </c>
      <c r="G66" s="48">
        <v>3000</v>
      </c>
      <c r="H66" s="40">
        <f t="shared" ref="H66" si="12">+F66-G66</f>
        <v>-3000</v>
      </c>
      <c r="I66" s="81"/>
      <c r="K66" s="93" t="s">
        <v>92</v>
      </c>
      <c r="Q66" s="111" t="s">
        <v>93</v>
      </c>
    </row>
    <row r="67" spans="1:17" x14ac:dyDescent="0.3">
      <c r="A67" s="53" t="s">
        <v>94</v>
      </c>
      <c r="B67" s="5">
        <f>SUM(B66:B66)</f>
        <v>465953.18</v>
      </c>
      <c r="C67" s="42">
        <f>SUM(C66:C66)</f>
        <v>465953.18</v>
      </c>
      <c r="D67" s="42">
        <f>SUM(D66:D66)</f>
        <v>0</v>
      </c>
      <c r="E67" s="64"/>
      <c r="F67" s="5">
        <f>SUM(F66:F66)</f>
        <v>0</v>
      </c>
      <c r="G67" s="42">
        <f>SUM(G66:G66)</f>
        <v>3000</v>
      </c>
      <c r="H67" s="42">
        <f>SUM(H66:H66)</f>
        <v>-3000</v>
      </c>
      <c r="I67" s="64"/>
      <c r="K67" s="94"/>
    </row>
    <row r="68" spans="1:17" ht="36" x14ac:dyDescent="0.3">
      <c r="A68" s="54" t="s">
        <v>95</v>
      </c>
      <c r="B68" s="4">
        <v>0</v>
      </c>
      <c r="C68" s="43">
        <v>0</v>
      </c>
      <c r="D68" s="38">
        <f>+B68-C68</f>
        <v>0</v>
      </c>
      <c r="E68" s="65" t="s">
        <v>25</v>
      </c>
      <c r="F68" s="4">
        <v>0</v>
      </c>
      <c r="G68" s="43">
        <v>0</v>
      </c>
      <c r="H68" s="38">
        <f t="shared" ref="H68" si="13">+F68-G68</f>
        <v>0</v>
      </c>
      <c r="I68" s="65" t="s">
        <v>32</v>
      </c>
      <c r="K68" s="93" t="s">
        <v>224</v>
      </c>
    </row>
    <row r="69" spans="1:17" x14ac:dyDescent="0.3">
      <c r="A69" s="57" t="s">
        <v>96</v>
      </c>
      <c r="B69" s="5">
        <f>SUM(B68)</f>
        <v>0</v>
      </c>
      <c r="C69" s="42">
        <f>SUM(C68)</f>
        <v>0</v>
      </c>
      <c r="D69" s="42">
        <f>SUM(D68)</f>
        <v>0</v>
      </c>
      <c r="E69" s="64"/>
      <c r="F69" s="5">
        <f>SUM(F68)</f>
        <v>0</v>
      </c>
      <c r="G69" s="42">
        <f>SUM(G68)</f>
        <v>0</v>
      </c>
      <c r="H69" s="42">
        <f>SUM(H68)</f>
        <v>0</v>
      </c>
      <c r="I69" s="80"/>
      <c r="K69" s="95"/>
    </row>
    <row r="70" spans="1:17" ht="72" x14ac:dyDescent="0.3">
      <c r="A70" s="54" t="s">
        <v>97</v>
      </c>
      <c r="B70" s="4">
        <v>0</v>
      </c>
      <c r="C70" s="43">
        <v>18746.39</v>
      </c>
      <c r="D70" s="38">
        <f>+B70-C70</f>
        <v>-18746.39</v>
      </c>
      <c r="E70" s="65" t="s">
        <v>98</v>
      </c>
      <c r="F70" s="4">
        <v>0</v>
      </c>
      <c r="G70" s="43">
        <v>0</v>
      </c>
      <c r="H70" s="38">
        <f t="shared" si="11"/>
        <v>0</v>
      </c>
      <c r="I70" s="65" t="s">
        <v>32</v>
      </c>
      <c r="K70" s="93" t="s">
        <v>99</v>
      </c>
      <c r="Q70" s="100"/>
    </row>
    <row r="71" spans="1:17" x14ac:dyDescent="0.3">
      <c r="A71" s="59" t="s">
        <v>100</v>
      </c>
      <c r="B71" s="5">
        <f>SUM(B70)</f>
        <v>0</v>
      </c>
      <c r="C71" s="42">
        <f>SUM(C70)</f>
        <v>18746.39</v>
      </c>
      <c r="D71" s="42">
        <f>SUM(D70)</f>
        <v>-18746.39</v>
      </c>
      <c r="E71" s="64"/>
      <c r="F71" s="5">
        <f>SUM(F70)</f>
        <v>0</v>
      </c>
      <c r="G71" s="42">
        <f>SUM(G70)</f>
        <v>0</v>
      </c>
      <c r="H71" s="42">
        <f>SUM(H70)</f>
        <v>0</v>
      </c>
      <c r="I71" s="80"/>
      <c r="K71" s="95"/>
    </row>
    <row r="72" spans="1:17" ht="54" x14ac:dyDescent="0.3">
      <c r="A72" s="55" t="s">
        <v>101</v>
      </c>
      <c r="B72" s="10">
        <v>4552.03</v>
      </c>
      <c r="C72" s="47">
        <v>4552.03</v>
      </c>
      <c r="D72" s="37">
        <f>+B72-C72</f>
        <v>0</v>
      </c>
      <c r="E72" s="66" t="s">
        <v>102</v>
      </c>
      <c r="F72" s="10">
        <v>0</v>
      </c>
      <c r="G72" s="47">
        <v>0</v>
      </c>
      <c r="H72" s="37">
        <f t="shared" ref="H72" si="14">+F72-G72</f>
        <v>0</v>
      </c>
      <c r="I72" s="82" t="s">
        <v>32</v>
      </c>
      <c r="J72" s="19"/>
      <c r="K72" s="93" t="s">
        <v>225</v>
      </c>
    </row>
    <row r="73" spans="1:17" ht="36" x14ac:dyDescent="0.3">
      <c r="A73" s="57" t="s">
        <v>103</v>
      </c>
      <c r="B73" s="5">
        <f>SUM(B72)</f>
        <v>4552.03</v>
      </c>
      <c r="C73" s="42">
        <f>SUM(C72)</f>
        <v>4552.03</v>
      </c>
      <c r="D73" s="42">
        <f>SUM(D72)</f>
        <v>0</v>
      </c>
      <c r="E73" s="64"/>
      <c r="F73" s="5">
        <f>SUM(F72)</f>
        <v>0</v>
      </c>
      <c r="G73" s="42">
        <f>SUM(G72)</f>
        <v>0</v>
      </c>
      <c r="H73" s="42">
        <f>SUM(H72)</f>
        <v>0</v>
      </c>
      <c r="I73" s="80"/>
      <c r="K73" s="95"/>
    </row>
    <row r="74" spans="1:17" ht="54" x14ac:dyDescent="0.3">
      <c r="A74" s="54" t="s">
        <v>104</v>
      </c>
      <c r="B74" s="4">
        <v>0</v>
      </c>
      <c r="C74" s="43">
        <v>0</v>
      </c>
      <c r="D74" s="38">
        <f>+B74-C74</f>
        <v>0</v>
      </c>
      <c r="E74" s="65" t="s">
        <v>25</v>
      </c>
      <c r="F74" s="4">
        <v>0</v>
      </c>
      <c r="G74" s="43">
        <v>0</v>
      </c>
      <c r="H74" s="38">
        <f t="shared" ref="H74" si="15">+F74-G74</f>
        <v>0</v>
      </c>
      <c r="I74" s="65" t="s">
        <v>25</v>
      </c>
      <c r="K74" s="96" t="s">
        <v>105</v>
      </c>
    </row>
    <row r="75" spans="1:17" x14ac:dyDescent="0.3">
      <c r="A75" s="57" t="s">
        <v>106</v>
      </c>
      <c r="B75" s="5">
        <f>SUM(B74)</f>
        <v>0</v>
      </c>
      <c r="C75" s="42">
        <f>SUM(C74)</f>
        <v>0</v>
      </c>
      <c r="D75" s="42">
        <f>SUM(D74)</f>
        <v>0</v>
      </c>
      <c r="E75" s="64"/>
      <c r="F75" s="5">
        <f>SUM(F74)</f>
        <v>0</v>
      </c>
      <c r="G75" s="42">
        <f>SUM(G74)</f>
        <v>0</v>
      </c>
      <c r="H75" s="42">
        <f>SUM(H74)</f>
        <v>0</v>
      </c>
      <c r="I75" s="80"/>
      <c r="K75" s="90"/>
    </row>
    <row r="76" spans="1:17" ht="36" x14ac:dyDescent="0.3">
      <c r="A76" s="54" t="s">
        <v>107</v>
      </c>
      <c r="B76" s="4">
        <v>0</v>
      </c>
      <c r="C76" s="43">
        <v>0</v>
      </c>
      <c r="D76" s="38">
        <f>+B76-C76</f>
        <v>0</v>
      </c>
      <c r="E76" s="65" t="s">
        <v>25</v>
      </c>
      <c r="F76" s="4">
        <v>0</v>
      </c>
      <c r="G76" s="43">
        <v>0</v>
      </c>
      <c r="H76" s="38">
        <f t="shared" ref="H76" si="16">+F76-G76</f>
        <v>0</v>
      </c>
      <c r="I76" s="65" t="s">
        <v>25</v>
      </c>
      <c r="K76" s="93" t="s">
        <v>223</v>
      </c>
      <c r="L76" s="100"/>
      <c r="M76" s="100"/>
      <c r="N76" s="100"/>
      <c r="O76" s="100"/>
      <c r="P76" s="100"/>
    </row>
    <row r="77" spans="1:17" x14ac:dyDescent="0.3">
      <c r="A77" s="57" t="s">
        <v>108</v>
      </c>
      <c r="B77" s="5">
        <f>SUM(B76:B76)</f>
        <v>0</v>
      </c>
      <c r="C77" s="42">
        <f>SUM(C76:C76)</f>
        <v>0</v>
      </c>
      <c r="D77" s="42">
        <f>SUM(D76:D76)</f>
        <v>0</v>
      </c>
      <c r="E77" s="64"/>
      <c r="F77" s="5">
        <f>SUM(F76:F76)</f>
        <v>0</v>
      </c>
      <c r="G77" s="42">
        <f>SUM(G76:G76)</f>
        <v>0</v>
      </c>
      <c r="H77" s="42">
        <f>SUM(H76:H76)</f>
        <v>0</v>
      </c>
      <c r="I77" s="80"/>
      <c r="K77" s="90"/>
    </row>
    <row r="78" spans="1:17" x14ac:dyDescent="0.3">
      <c r="A78" s="54" t="s">
        <v>109</v>
      </c>
      <c r="B78" s="2">
        <v>0</v>
      </c>
      <c r="C78" s="38">
        <v>0</v>
      </c>
      <c r="D78" s="39">
        <f>SUM(B78-C78)</f>
        <v>0</v>
      </c>
      <c r="E78" s="65" t="s">
        <v>25</v>
      </c>
      <c r="F78" s="2">
        <v>0</v>
      </c>
      <c r="G78" s="38">
        <v>0</v>
      </c>
      <c r="H78" s="39">
        <f>SUM(F78-G78)</f>
        <v>0</v>
      </c>
      <c r="I78" s="65" t="s">
        <v>32</v>
      </c>
      <c r="K78" s="96" t="s">
        <v>77</v>
      </c>
    </row>
    <row r="79" spans="1:17" x14ac:dyDescent="0.3">
      <c r="A79" s="57" t="s">
        <v>110</v>
      </c>
      <c r="B79" s="5">
        <f>SUM(B78:B78)</f>
        <v>0</v>
      </c>
      <c r="C79" s="42">
        <f>SUM(C78:C78)</f>
        <v>0</v>
      </c>
      <c r="D79" s="42">
        <f>SUM(D78:D78)</f>
        <v>0</v>
      </c>
      <c r="E79" s="64"/>
      <c r="F79" s="5">
        <f>SUM(F78:F78)</f>
        <v>0</v>
      </c>
      <c r="G79" s="42">
        <f>SUM(G78:G78)</f>
        <v>0</v>
      </c>
      <c r="H79" s="42">
        <f>SUM(H78:H78)</f>
        <v>0</v>
      </c>
      <c r="I79" s="80"/>
      <c r="K79" s="90"/>
    </row>
    <row r="80" spans="1:17" ht="54" x14ac:dyDescent="0.3">
      <c r="A80" s="203" t="s">
        <v>111</v>
      </c>
      <c r="B80" s="2">
        <v>126715.24</v>
      </c>
      <c r="C80" s="38">
        <v>126715.24</v>
      </c>
      <c r="D80" s="39">
        <f>SUM(B80-C80)</f>
        <v>0</v>
      </c>
      <c r="E80" s="15" t="s">
        <v>112</v>
      </c>
      <c r="F80" s="2">
        <v>0</v>
      </c>
      <c r="G80" s="38">
        <v>101358.31</v>
      </c>
      <c r="H80" s="39">
        <f>SUM(F80-G80)</f>
        <v>-101358.31</v>
      </c>
      <c r="I80" s="65" t="s">
        <v>113</v>
      </c>
      <c r="K80" s="127" t="s">
        <v>114</v>
      </c>
    </row>
    <row r="81" spans="1:11" ht="36" x14ac:dyDescent="0.3">
      <c r="A81" s="204"/>
      <c r="B81" s="124">
        <v>7089</v>
      </c>
      <c r="C81" s="125">
        <v>7089</v>
      </c>
      <c r="D81" s="126">
        <v>0</v>
      </c>
      <c r="E81" s="198" t="s">
        <v>115</v>
      </c>
      <c r="F81" s="2">
        <v>150000</v>
      </c>
      <c r="G81" s="38">
        <v>150000</v>
      </c>
      <c r="H81" s="39">
        <f>SUM(F81-G81)</f>
        <v>0</v>
      </c>
      <c r="I81" s="65" t="s">
        <v>116</v>
      </c>
      <c r="K81" s="128"/>
    </row>
    <row r="82" spans="1:11" ht="18.75" customHeight="1" x14ac:dyDescent="0.3">
      <c r="A82" s="204"/>
      <c r="B82" s="124"/>
      <c r="C82" s="125"/>
      <c r="D82" s="126"/>
      <c r="E82" s="198"/>
      <c r="F82" s="212">
        <v>450000</v>
      </c>
      <c r="G82" s="214">
        <v>4500000</v>
      </c>
      <c r="H82" s="214">
        <f>SUM(F82-G82)</f>
        <v>-4050000</v>
      </c>
      <c r="I82" s="216" t="s">
        <v>117</v>
      </c>
      <c r="K82" s="128"/>
    </row>
    <row r="83" spans="1:11" ht="36" x14ac:dyDescent="0.3">
      <c r="A83" s="205"/>
      <c r="B83" s="2">
        <v>0</v>
      </c>
      <c r="C83" s="38">
        <v>4500000</v>
      </c>
      <c r="D83" s="39">
        <f>B83-C83</f>
        <v>-4500000</v>
      </c>
      <c r="E83" s="69" t="s">
        <v>118</v>
      </c>
      <c r="F83" s="213"/>
      <c r="G83" s="215"/>
      <c r="H83" s="163"/>
      <c r="I83" s="217"/>
      <c r="K83" s="129"/>
    </row>
    <row r="84" spans="1:11" x14ac:dyDescent="0.3">
      <c r="A84" s="57" t="s">
        <v>119</v>
      </c>
      <c r="B84" s="5">
        <f>SUM(B80:B83)</f>
        <v>133804.24</v>
      </c>
      <c r="C84" s="42">
        <f>SUM(C80:C83)</f>
        <v>4633804.24</v>
      </c>
      <c r="D84" s="42">
        <f>SUM(D80:D83)</f>
        <v>-4500000</v>
      </c>
      <c r="E84" s="64"/>
      <c r="F84" s="5">
        <f>SUM(F80:F83)</f>
        <v>600000</v>
      </c>
      <c r="G84" s="42">
        <f>SUM(G80:G83)</f>
        <v>4751358.3099999996</v>
      </c>
      <c r="H84" s="42">
        <f>SUM(H80:H83)</f>
        <v>-4151358.31</v>
      </c>
      <c r="I84" s="64"/>
      <c r="K84" s="91"/>
    </row>
    <row r="85" spans="1:11" ht="72" x14ac:dyDescent="0.3">
      <c r="A85" s="119" t="s">
        <v>120</v>
      </c>
      <c r="B85" s="124">
        <v>0</v>
      </c>
      <c r="C85" s="125">
        <v>0</v>
      </c>
      <c r="D85" s="126">
        <v>0</v>
      </c>
      <c r="E85" s="198" t="s">
        <v>25</v>
      </c>
      <c r="F85" s="2">
        <f>5400+253633.5</f>
        <v>259033.5</v>
      </c>
      <c r="G85" s="38">
        <v>253633.5</v>
      </c>
      <c r="H85" s="39">
        <f>SUM(F85-G85)</f>
        <v>5400</v>
      </c>
      <c r="I85" s="68" t="s">
        <v>121</v>
      </c>
      <c r="K85" s="228" t="s">
        <v>222</v>
      </c>
    </row>
    <row r="86" spans="1:11" ht="54" x14ac:dyDescent="0.3">
      <c r="A86" s="119"/>
      <c r="B86" s="124"/>
      <c r="C86" s="125"/>
      <c r="D86" s="126"/>
      <c r="E86" s="198"/>
      <c r="F86" s="2">
        <v>9600</v>
      </c>
      <c r="G86" s="38">
        <v>9600</v>
      </c>
      <c r="H86" s="39">
        <f>SUM(F86-G86)</f>
        <v>0</v>
      </c>
      <c r="I86" s="68" t="s">
        <v>122</v>
      </c>
      <c r="K86" s="228"/>
    </row>
    <row r="87" spans="1:11" x14ac:dyDescent="0.3">
      <c r="A87" s="57" t="s">
        <v>123</v>
      </c>
      <c r="B87" s="5">
        <f>SUM(B85:B86)</f>
        <v>0</v>
      </c>
      <c r="C87" s="42">
        <f>SUM(C85:C86)</f>
        <v>0</v>
      </c>
      <c r="D87" s="42">
        <f>SUM(D85:D86)</f>
        <v>0</v>
      </c>
      <c r="E87" s="64"/>
      <c r="F87" s="5">
        <f>SUM(F85:F86)</f>
        <v>268633.5</v>
      </c>
      <c r="G87" s="42">
        <f>SUM(G85:G86)</f>
        <v>263233.5</v>
      </c>
      <c r="H87" s="42">
        <f>SUM(H85:H86)</f>
        <v>5400</v>
      </c>
      <c r="I87" s="64"/>
      <c r="K87" s="91"/>
    </row>
    <row r="88" spans="1:11" ht="54" x14ac:dyDescent="0.3">
      <c r="A88" s="119" t="s">
        <v>124</v>
      </c>
      <c r="B88" s="2">
        <f>1224+306</f>
        <v>1530</v>
      </c>
      <c r="C88" s="38">
        <f>1224+306</f>
        <v>1530</v>
      </c>
      <c r="D88" s="37">
        <f>+B88-C88</f>
        <v>0</v>
      </c>
      <c r="E88" s="15" t="s">
        <v>125</v>
      </c>
      <c r="F88" s="2">
        <v>944.28</v>
      </c>
      <c r="G88" s="38">
        <v>774</v>
      </c>
      <c r="H88" s="38">
        <f>+F88-G88</f>
        <v>170.27999999999997</v>
      </c>
      <c r="I88" s="83" t="s">
        <v>126</v>
      </c>
      <c r="K88" s="140" t="s">
        <v>127</v>
      </c>
    </row>
    <row r="89" spans="1:11" ht="54" x14ac:dyDescent="0.3">
      <c r="A89" s="119"/>
      <c r="B89" s="122">
        <f>410+660</f>
        <v>1070</v>
      </c>
      <c r="C89" s="159">
        <f>410+660</f>
        <v>1070</v>
      </c>
      <c r="D89" s="177">
        <f>+B89-C89</f>
        <v>0</v>
      </c>
      <c r="E89" s="173" t="s">
        <v>128</v>
      </c>
      <c r="F89" s="2">
        <v>491588.25</v>
      </c>
      <c r="G89" s="38">
        <v>391897.68</v>
      </c>
      <c r="H89" s="38">
        <f t="shared" ref="H89:H91" si="17">+F89-G89</f>
        <v>99690.57</v>
      </c>
      <c r="I89" s="83" t="s">
        <v>129</v>
      </c>
      <c r="K89" s="140"/>
    </row>
    <row r="90" spans="1:11" ht="76.5" customHeight="1" x14ac:dyDescent="0.3">
      <c r="A90" s="119"/>
      <c r="B90" s="123"/>
      <c r="C90" s="160"/>
      <c r="D90" s="178"/>
      <c r="E90" s="174"/>
      <c r="F90" s="2">
        <v>674.82</v>
      </c>
      <c r="G90" s="38">
        <v>674.82</v>
      </c>
      <c r="H90" s="38">
        <f t="shared" si="17"/>
        <v>0</v>
      </c>
      <c r="I90" s="83" t="s">
        <v>21</v>
      </c>
      <c r="K90" s="140"/>
    </row>
    <row r="91" spans="1:11" ht="103.5" customHeight="1" x14ac:dyDescent="0.3">
      <c r="A91" s="119"/>
      <c r="B91" s="123"/>
      <c r="C91" s="160"/>
      <c r="D91" s="178"/>
      <c r="E91" s="174"/>
      <c r="F91" s="2">
        <v>17017.400000000001</v>
      </c>
      <c r="G91" s="38">
        <v>10218.61</v>
      </c>
      <c r="H91" s="38">
        <f t="shared" si="17"/>
        <v>6798.7900000000009</v>
      </c>
      <c r="I91" s="68" t="s">
        <v>130</v>
      </c>
      <c r="K91" s="140"/>
    </row>
    <row r="92" spans="1:11" x14ac:dyDescent="0.3">
      <c r="A92" s="57" t="s">
        <v>131</v>
      </c>
      <c r="B92" s="5">
        <f>SUM(B88:B91)</f>
        <v>2600</v>
      </c>
      <c r="C92" s="42">
        <f>SUM(C88:C91)</f>
        <v>2600</v>
      </c>
      <c r="D92" s="42">
        <f>SUM(D88:D91)</f>
        <v>0</v>
      </c>
      <c r="E92" s="64"/>
      <c r="F92" s="5">
        <f>SUM(F88:F91)</f>
        <v>510224.75000000006</v>
      </c>
      <c r="G92" s="42">
        <f>SUM(G88:G91)</f>
        <v>403565.11</v>
      </c>
      <c r="H92" s="42">
        <f>SUM(H88:H91)</f>
        <v>106659.64000000001</v>
      </c>
      <c r="I92" s="64"/>
      <c r="K92" s="91"/>
    </row>
    <row r="93" spans="1:11" ht="54" x14ac:dyDescent="0.3">
      <c r="A93" s="119" t="s">
        <v>132</v>
      </c>
      <c r="B93" s="8">
        <v>546</v>
      </c>
      <c r="C93" s="38">
        <v>0</v>
      </c>
      <c r="D93" s="37">
        <f>+B93-C93</f>
        <v>546</v>
      </c>
      <c r="E93" s="69" t="s">
        <v>133</v>
      </c>
      <c r="F93" s="2">
        <v>477211.89</v>
      </c>
      <c r="G93" s="38">
        <v>391157.29</v>
      </c>
      <c r="H93" s="38">
        <f t="shared" si="11"/>
        <v>86054.600000000035</v>
      </c>
      <c r="I93" s="63" t="s">
        <v>134</v>
      </c>
      <c r="K93" s="117" t="s">
        <v>114</v>
      </c>
    </row>
    <row r="94" spans="1:11" x14ac:dyDescent="0.3">
      <c r="A94" s="119"/>
      <c r="B94" s="200">
        <v>250</v>
      </c>
      <c r="C94" s="159">
        <v>0</v>
      </c>
      <c r="D94" s="177">
        <f>+B94-C94</f>
        <v>250</v>
      </c>
      <c r="E94" s="173" t="s">
        <v>135</v>
      </c>
      <c r="F94" s="2">
        <v>857101.56</v>
      </c>
      <c r="G94" s="38">
        <v>81350</v>
      </c>
      <c r="H94" s="38">
        <f t="shared" si="11"/>
        <v>775751.56</v>
      </c>
      <c r="I94" s="63" t="s">
        <v>136</v>
      </c>
      <c r="K94" s="117"/>
    </row>
    <row r="95" spans="1:11" ht="72" x14ac:dyDescent="0.3">
      <c r="A95" s="119"/>
      <c r="B95" s="200"/>
      <c r="C95" s="159"/>
      <c r="D95" s="177"/>
      <c r="E95" s="173"/>
      <c r="F95" s="2">
        <v>7074.15</v>
      </c>
      <c r="G95" s="38">
        <v>0</v>
      </c>
      <c r="H95" s="38">
        <f t="shared" si="11"/>
        <v>7074.15</v>
      </c>
      <c r="I95" s="63" t="s">
        <v>137</v>
      </c>
      <c r="K95" s="117"/>
    </row>
    <row r="96" spans="1:11" ht="36" x14ac:dyDescent="0.3">
      <c r="A96" s="119"/>
      <c r="B96" s="200"/>
      <c r="C96" s="159"/>
      <c r="D96" s="177"/>
      <c r="E96" s="173"/>
      <c r="F96" s="2">
        <v>75999.899999999994</v>
      </c>
      <c r="G96" s="38">
        <v>316015</v>
      </c>
      <c r="H96" s="38">
        <f t="shared" si="11"/>
        <v>-240015.1</v>
      </c>
      <c r="I96" s="63" t="s">
        <v>138</v>
      </c>
      <c r="K96" s="117"/>
    </row>
    <row r="97" spans="1:17" x14ac:dyDescent="0.3">
      <c r="A97" s="119"/>
      <c r="B97" s="200"/>
      <c r="C97" s="159"/>
      <c r="D97" s="177"/>
      <c r="E97" s="173"/>
      <c r="F97" s="2">
        <v>0</v>
      </c>
      <c r="G97" s="38">
        <v>-253720</v>
      </c>
      <c r="H97" s="38">
        <f t="shared" si="11"/>
        <v>253720</v>
      </c>
      <c r="I97" s="63" t="s">
        <v>139</v>
      </c>
      <c r="K97" s="117"/>
    </row>
    <row r="98" spans="1:17" ht="54" x14ac:dyDescent="0.3">
      <c r="A98" s="119"/>
      <c r="B98" s="200"/>
      <c r="C98" s="159"/>
      <c r="D98" s="177"/>
      <c r="E98" s="173"/>
      <c r="F98" s="2">
        <v>249.37</v>
      </c>
      <c r="G98" s="38">
        <v>0</v>
      </c>
      <c r="H98" s="38">
        <f t="shared" si="11"/>
        <v>249.37</v>
      </c>
      <c r="I98" s="83" t="s">
        <v>140</v>
      </c>
      <c r="K98" s="117"/>
    </row>
    <row r="99" spans="1:17" x14ac:dyDescent="0.3">
      <c r="A99" s="60" t="s">
        <v>141</v>
      </c>
      <c r="B99" s="3">
        <f>SUM(B93:B98)</f>
        <v>796</v>
      </c>
      <c r="C99" s="41">
        <f>SUM(C93:C98)</f>
        <v>0</v>
      </c>
      <c r="D99" s="41">
        <f>SUM(D93:D98)</f>
        <v>796</v>
      </c>
      <c r="E99" s="72"/>
      <c r="F99" s="3">
        <f>SUM(F93:F98)</f>
        <v>1417636.87</v>
      </c>
      <c r="G99" s="41">
        <f t="shared" ref="G99:H99" si="18">SUM(G93:G98)</f>
        <v>534802.29</v>
      </c>
      <c r="H99" s="41">
        <f t="shared" si="18"/>
        <v>882834.58000000019</v>
      </c>
      <c r="I99" s="84"/>
      <c r="K99" s="97"/>
    </row>
    <row r="100" spans="1:17" ht="101.25" customHeight="1" x14ac:dyDescent="0.3">
      <c r="A100" s="54" t="s">
        <v>142</v>
      </c>
      <c r="B100" s="105">
        <v>37820</v>
      </c>
      <c r="C100" s="106">
        <v>37820</v>
      </c>
      <c r="D100" s="106">
        <f>B100-C100</f>
        <v>0</v>
      </c>
      <c r="E100" s="69" t="s">
        <v>143</v>
      </c>
      <c r="F100" s="105">
        <v>0</v>
      </c>
      <c r="G100" s="106">
        <v>0</v>
      </c>
      <c r="H100" s="106">
        <f>F100-G100</f>
        <v>0</v>
      </c>
      <c r="I100" s="82" t="s">
        <v>32</v>
      </c>
      <c r="K100" s="110" t="s">
        <v>144</v>
      </c>
    </row>
    <row r="101" spans="1:17" x14ac:dyDescent="0.3">
      <c r="A101" s="60" t="s">
        <v>145</v>
      </c>
      <c r="B101" s="3"/>
      <c r="C101" s="41"/>
      <c r="D101" s="41">
        <f>B101-C101</f>
        <v>0</v>
      </c>
      <c r="E101" s="72"/>
      <c r="F101" s="3"/>
      <c r="G101" s="41"/>
      <c r="H101" s="41">
        <f>F101-G101</f>
        <v>0</v>
      </c>
      <c r="I101" s="84"/>
      <c r="K101" s="97"/>
    </row>
    <row r="102" spans="1:17" ht="54" x14ac:dyDescent="0.3">
      <c r="A102" s="119" t="s">
        <v>146</v>
      </c>
      <c r="B102" s="199">
        <v>0</v>
      </c>
      <c r="C102" s="158">
        <v>0</v>
      </c>
      <c r="D102" s="125">
        <f>+B102-C102</f>
        <v>0</v>
      </c>
      <c r="E102" s="198" t="s">
        <v>25</v>
      </c>
      <c r="F102" s="6">
        <f>68553.95</f>
        <v>68553.95</v>
      </c>
      <c r="G102" s="46">
        <f>68553.95</f>
        <v>68553.95</v>
      </c>
      <c r="H102" s="38">
        <f t="shared" ref="H102:H105" si="19">+F102-G102</f>
        <v>0</v>
      </c>
      <c r="I102" s="85" t="s">
        <v>147</v>
      </c>
      <c r="K102" s="141" t="s">
        <v>148</v>
      </c>
    </row>
    <row r="103" spans="1:17" x14ac:dyDescent="0.3">
      <c r="A103" s="119"/>
      <c r="B103" s="199"/>
      <c r="C103" s="158"/>
      <c r="D103" s="125"/>
      <c r="E103" s="198"/>
      <c r="F103" s="6">
        <v>10000</v>
      </c>
      <c r="G103" s="46">
        <v>10000</v>
      </c>
      <c r="H103" s="38">
        <f t="shared" si="19"/>
        <v>0</v>
      </c>
      <c r="I103" s="85" t="s">
        <v>149</v>
      </c>
      <c r="K103" s="141"/>
    </row>
    <row r="104" spans="1:17" ht="36" x14ac:dyDescent="0.3">
      <c r="A104" s="119"/>
      <c r="B104" s="199"/>
      <c r="C104" s="158"/>
      <c r="D104" s="125"/>
      <c r="E104" s="198"/>
      <c r="F104" s="6">
        <v>8</v>
      </c>
      <c r="G104" s="46">
        <v>8</v>
      </c>
      <c r="H104" s="38">
        <f t="shared" si="19"/>
        <v>0</v>
      </c>
      <c r="I104" s="85" t="s">
        <v>150</v>
      </c>
      <c r="K104" s="141"/>
      <c r="Q104" s="17" t="s">
        <v>151</v>
      </c>
    </row>
    <row r="105" spans="1:17" ht="36" x14ac:dyDescent="0.3">
      <c r="A105" s="119"/>
      <c r="B105" s="199"/>
      <c r="C105" s="158"/>
      <c r="D105" s="125"/>
      <c r="E105" s="198"/>
      <c r="F105" s="6">
        <v>254041.18</v>
      </c>
      <c r="G105" s="46">
        <v>254041.18</v>
      </c>
      <c r="H105" s="38">
        <f t="shared" si="19"/>
        <v>0</v>
      </c>
      <c r="I105" s="85" t="s">
        <v>152</v>
      </c>
      <c r="K105" s="141"/>
    </row>
    <row r="106" spans="1:17" ht="36" x14ac:dyDescent="0.3">
      <c r="A106" s="60" t="s">
        <v>153</v>
      </c>
      <c r="B106" s="3">
        <f>SUM(B102:B102)</f>
        <v>0</v>
      </c>
      <c r="C106" s="41">
        <f>SUM(C102:C102)</f>
        <v>0</v>
      </c>
      <c r="D106" s="41">
        <f>SUM(D102:D102)</f>
        <v>0</v>
      </c>
      <c r="E106" s="72"/>
      <c r="F106" s="3">
        <f>SUM(F102:F105)</f>
        <v>332603.13</v>
      </c>
      <c r="G106" s="41">
        <f t="shared" ref="G106:H106" si="20">SUM(G102:G105)</f>
        <v>332603.13</v>
      </c>
      <c r="H106" s="41">
        <f t="shared" si="20"/>
        <v>0</v>
      </c>
      <c r="I106" s="86"/>
      <c r="K106" s="98"/>
    </row>
    <row r="107" spans="1:17" ht="54" x14ac:dyDescent="0.3">
      <c r="A107" s="55" t="s">
        <v>154</v>
      </c>
      <c r="B107" s="13">
        <v>0</v>
      </c>
      <c r="C107" s="37">
        <v>0</v>
      </c>
      <c r="D107" s="37">
        <f>B107-C107</f>
        <v>0</v>
      </c>
      <c r="E107" s="73" t="s">
        <v>25</v>
      </c>
      <c r="F107" s="13">
        <v>1415877.31</v>
      </c>
      <c r="G107" s="37">
        <v>1450759.79</v>
      </c>
      <c r="H107" s="37">
        <f t="shared" ref="H107" si="21">+F107-G107</f>
        <v>-34882.479999999981</v>
      </c>
      <c r="I107" s="66" t="s">
        <v>155</v>
      </c>
      <c r="K107" s="92" t="s">
        <v>156</v>
      </c>
    </row>
    <row r="108" spans="1:17" ht="36" x14ac:dyDescent="0.3">
      <c r="A108" s="60" t="s">
        <v>157</v>
      </c>
      <c r="B108" s="3">
        <f>SUM(B107:B107)</f>
        <v>0</v>
      </c>
      <c r="C108" s="41">
        <f>SUM(C107:C107)</f>
        <v>0</v>
      </c>
      <c r="D108" s="41">
        <f>SUM(D107:D107)</f>
        <v>0</v>
      </c>
      <c r="E108" s="72"/>
      <c r="F108" s="3">
        <f>SUM(F107:F107)</f>
        <v>1415877.31</v>
      </c>
      <c r="G108" s="41">
        <f>SUM(G107:G107)</f>
        <v>1450759.79</v>
      </c>
      <c r="H108" s="41">
        <f>SUM(H107:H107)</f>
        <v>-34882.479999999981</v>
      </c>
      <c r="I108" s="109"/>
      <c r="K108" s="98"/>
    </row>
    <row r="109" spans="1:17" ht="81.75" customHeight="1" x14ac:dyDescent="0.3">
      <c r="A109" s="119" t="s">
        <v>158</v>
      </c>
      <c r="B109" s="120">
        <f>2953050.31+3294.07</f>
        <v>2956344.38</v>
      </c>
      <c r="C109" s="43">
        <v>2000000</v>
      </c>
      <c r="D109" s="180">
        <f>B109-(C109+C110+C111)</f>
        <v>-0.43999999994412065</v>
      </c>
      <c r="E109" s="15" t="s">
        <v>159</v>
      </c>
      <c r="F109" s="130">
        <v>15518618.800000001</v>
      </c>
      <c r="G109" s="132">
        <v>13010063.699999999</v>
      </c>
      <c r="H109" s="134">
        <f>+F109-G109</f>
        <v>2508555.1000000015</v>
      </c>
      <c r="I109" s="135" t="s">
        <v>160</v>
      </c>
      <c r="K109" s="117" t="s">
        <v>161</v>
      </c>
    </row>
    <row r="110" spans="1:17" x14ac:dyDescent="0.3">
      <c r="A110" s="119"/>
      <c r="B110" s="120"/>
      <c r="C110" s="146">
        <f>953050.75+3294.07</f>
        <v>956344.82</v>
      </c>
      <c r="D110" s="180"/>
      <c r="E110" s="198" t="s">
        <v>162</v>
      </c>
      <c r="F110" s="131"/>
      <c r="G110" s="133"/>
      <c r="H110" s="133"/>
      <c r="I110" s="136"/>
      <c r="K110" s="117"/>
      <c r="L110" s="100"/>
      <c r="M110" s="100"/>
      <c r="N110" s="100"/>
      <c r="O110" s="100"/>
      <c r="P110" s="100"/>
    </row>
    <row r="111" spans="1:17" x14ac:dyDescent="0.3">
      <c r="A111" s="119"/>
      <c r="B111" s="120"/>
      <c r="C111" s="146"/>
      <c r="D111" s="180"/>
      <c r="E111" s="198"/>
      <c r="F111" s="147">
        <v>-1046</v>
      </c>
      <c r="G111" s="148">
        <v>-1046</v>
      </c>
      <c r="H111" s="149">
        <f>+F111-G111</f>
        <v>0</v>
      </c>
      <c r="I111" s="150" t="s">
        <v>163</v>
      </c>
      <c r="K111" s="117"/>
    </row>
    <row r="112" spans="1:17" ht="90" customHeight="1" x14ac:dyDescent="0.3">
      <c r="A112" s="119"/>
      <c r="B112" s="4">
        <v>127777.01</v>
      </c>
      <c r="C112" s="49">
        <v>116160.92</v>
      </c>
      <c r="D112" s="50">
        <f>B112-C112</f>
        <v>11616.089999999997</v>
      </c>
      <c r="E112" s="69" t="s">
        <v>164</v>
      </c>
      <c r="F112" s="147"/>
      <c r="G112" s="148"/>
      <c r="H112" s="149"/>
      <c r="I112" s="150"/>
      <c r="K112" s="117"/>
    </row>
    <row r="113" spans="1:17" x14ac:dyDescent="0.3">
      <c r="A113" s="60" t="s">
        <v>165</v>
      </c>
      <c r="B113" s="3">
        <f>SUM(B109:B112)</f>
        <v>3084121.3899999997</v>
      </c>
      <c r="C113" s="41">
        <f>SUM(C109:C112)</f>
        <v>3072505.7399999998</v>
      </c>
      <c r="D113" s="41"/>
      <c r="E113" s="72"/>
      <c r="F113" s="3">
        <f>SUM(F109:F112)</f>
        <v>15517572.800000001</v>
      </c>
      <c r="G113" s="41">
        <f>SUM(G109:G112)</f>
        <v>13009017.699999999</v>
      </c>
      <c r="H113" s="41">
        <f>SUM(H109:H112)</f>
        <v>2508555.1000000015</v>
      </c>
      <c r="I113" s="86"/>
      <c r="K113" s="98"/>
    </row>
    <row r="114" spans="1:17" ht="36" x14ac:dyDescent="0.3">
      <c r="A114" s="119" t="s">
        <v>166</v>
      </c>
      <c r="B114" s="2">
        <v>1354</v>
      </c>
      <c r="C114" s="38">
        <v>1354</v>
      </c>
      <c r="D114" s="38"/>
      <c r="E114" s="69" t="s">
        <v>167</v>
      </c>
      <c r="F114" s="2">
        <f>227272.73+791043.72</f>
        <v>1018316.45</v>
      </c>
      <c r="G114" s="38">
        <f>227272.73+791043.72</f>
        <v>1018316.45</v>
      </c>
      <c r="H114" s="38">
        <f t="shared" ref="H114:H116" si="22">+F114-G114</f>
        <v>0</v>
      </c>
      <c r="I114" s="65" t="s">
        <v>168</v>
      </c>
      <c r="K114" s="117" t="s">
        <v>114</v>
      </c>
    </row>
    <row r="115" spans="1:17" ht="36" x14ac:dyDescent="0.3">
      <c r="A115" s="119"/>
      <c r="B115" s="121">
        <v>500</v>
      </c>
      <c r="C115" s="151">
        <v>500</v>
      </c>
      <c r="D115" s="151">
        <f>+B115-C115</f>
        <v>0</v>
      </c>
      <c r="E115" s="173" t="s">
        <v>169</v>
      </c>
      <c r="F115" s="2">
        <f>254545.45+89873.82</f>
        <v>344419.27</v>
      </c>
      <c r="G115" s="38">
        <f>254545.45+89873.82</f>
        <v>344419.27</v>
      </c>
      <c r="H115" s="38">
        <f t="shared" si="22"/>
        <v>0</v>
      </c>
      <c r="I115" s="65" t="s">
        <v>170</v>
      </c>
      <c r="K115" s="117"/>
    </row>
    <row r="116" spans="1:17" ht="54" x14ac:dyDescent="0.3">
      <c r="A116" s="119"/>
      <c r="B116" s="121"/>
      <c r="C116" s="152"/>
      <c r="D116" s="152"/>
      <c r="E116" s="174"/>
      <c r="F116" s="2">
        <v>111.14</v>
      </c>
      <c r="G116" s="38">
        <v>111.14</v>
      </c>
      <c r="H116" s="38">
        <f t="shared" si="22"/>
        <v>0</v>
      </c>
      <c r="I116" s="83" t="s">
        <v>21</v>
      </c>
      <c r="K116" s="117"/>
    </row>
    <row r="117" spans="1:17" x14ac:dyDescent="0.3">
      <c r="A117" s="60" t="s">
        <v>171</v>
      </c>
      <c r="B117" s="3">
        <f>SUM(B114:B116)</f>
        <v>1854</v>
      </c>
      <c r="C117" s="41">
        <f t="shared" ref="C117:D117" si="23">SUM(C114:C116)</f>
        <v>1854</v>
      </c>
      <c r="D117" s="41">
        <f t="shared" si="23"/>
        <v>0</v>
      </c>
      <c r="E117" s="72"/>
      <c r="F117" s="3">
        <f t="shared" ref="F117:G117" si="24">SUM(F114:F116)</f>
        <v>1362846.8599999999</v>
      </c>
      <c r="G117" s="41">
        <f t="shared" si="24"/>
        <v>1362846.8599999999</v>
      </c>
      <c r="H117" s="41">
        <f>SUM(H114:H116)</f>
        <v>0</v>
      </c>
      <c r="I117" s="86"/>
      <c r="K117" s="98"/>
    </row>
    <row r="118" spans="1:17" ht="162" x14ac:dyDescent="0.3">
      <c r="A118" s="119" t="s">
        <v>172</v>
      </c>
      <c r="B118" s="11">
        <f>6640070-1799070-840000</f>
        <v>4001000</v>
      </c>
      <c r="C118" s="51">
        <v>8201200</v>
      </c>
      <c r="D118" s="37">
        <f>B118-C118</f>
        <v>-4200200</v>
      </c>
      <c r="E118" s="74" t="s">
        <v>173</v>
      </c>
      <c r="F118" s="11">
        <v>771030</v>
      </c>
      <c r="G118" s="51">
        <v>771030</v>
      </c>
      <c r="H118" s="37">
        <f>F118-G118</f>
        <v>0</v>
      </c>
      <c r="I118" s="87" t="s">
        <v>174</v>
      </c>
      <c r="K118" s="118" t="s">
        <v>175</v>
      </c>
    </row>
    <row r="119" spans="1:17" ht="36" x14ac:dyDescent="0.3">
      <c r="A119" s="119"/>
      <c r="B119" s="11">
        <v>0</v>
      </c>
      <c r="C119" s="51">
        <v>119462</v>
      </c>
      <c r="D119" s="37">
        <f>B119-C119</f>
        <v>-119462</v>
      </c>
      <c r="E119" s="75" t="s">
        <v>176</v>
      </c>
      <c r="F119" s="190">
        <v>360000</v>
      </c>
      <c r="G119" s="193">
        <v>360000</v>
      </c>
      <c r="H119" s="161">
        <f>F119-G119</f>
        <v>0</v>
      </c>
      <c r="I119" s="181" t="s">
        <v>177</v>
      </c>
      <c r="K119" s="118"/>
    </row>
    <row r="120" spans="1:17" ht="36" x14ac:dyDescent="0.3">
      <c r="A120" s="119"/>
      <c r="B120" s="11">
        <v>928.39</v>
      </c>
      <c r="C120" s="37">
        <v>928</v>
      </c>
      <c r="D120" s="37">
        <f>B120-C120</f>
        <v>0.38999999999998636</v>
      </c>
      <c r="E120" s="73" t="s">
        <v>178</v>
      </c>
      <c r="F120" s="191"/>
      <c r="G120" s="194"/>
      <c r="H120" s="162"/>
      <c r="I120" s="182"/>
      <c r="K120" s="118"/>
    </row>
    <row r="121" spans="1:17" ht="87.75" customHeight="1" x14ac:dyDescent="0.3">
      <c r="A121" s="119"/>
      <c r="B121" s="11">
        <v>928.4</v>
      </c>
      <c r="C121" s="37">
        <v>928</v>
      </c>
      <c r="D121" s="37">
        <f>B121-C121</f>
        <v>0.39999999999997726</v>
      </c>
      <c r="E121" s="73" t="s">
        <v>179</v>
      </c>
      <c r="F121" s="192"/>
      <c r="G121" s="195"/>
      <c r="H121" s="163"/>
      <c r="I121" s="136"/>
      <c r="K121" s="118"/>
    </row>
    <row r="122" spans="1:17" x14ac:dyDescent="0.3">
      <c r="A122" s="60" t="s">
        <v>180</v>
      </c>
      <c r="B122" s="12">
        <f>SUM(B118:B121)</f>
        <v>4002856.79</v>
      </c>
      <c r="C122" s="52">
        <f>SUM(C118:C121)</f>
        <v>8322518</v>
      </c>
      <c r="D122" s="52">
        <f>SUM(D118:D121)</f>
        <v>-4319661.21</v>
      </c>
      <c r="E122" s="76"/>
      <c r="F122" s="3">
        <f>SUM(F118:F121)</f>
        <v>1131030</v>
      </c>
      <c r="G122" s="41">
        <f>SUM(G118:G121)</f>
        <v>1131030</v>
      </c>
      <c r="H122" s="41">
        <f>SUM(H118:H121)</f>
        <v>0</v>
      </c>
      <c r="I122" s="86"/>
      <c r="K122" s="98"/>
    </row>
    <row r="123" spans="1:17" ht="37.5" customHeight="1" x14ac:dyDescent="0.3">
      <c r="A123" s="196" t="s">
        <v>181</v>
      </c>
      <c r="B123" s="201">
        <v>0</v>
      </c>
      <c r="C123" s="202">
        <v>0</v>
      </c>
      <c r="D123" s="202">
        <v>0</v>
      </c>
      <c r="E123" s="179" t="s">
        <v>25</v>
      </c>
      <c r="F123" s="11">
        <v>5135206.2</v>
      </c>
      <c r="G123" s="51">
        <v>5940994.79</v>
      </c>
      <c r="H123" s="37">
        <f>F123-G123</f>
        <v>-805788.58999999985</v>
      </c>
      <c r="I123" s="66" t="s">
        <v>182</v>
      </c>
      <c r="K123" s="137" t="s">
        <v>183</v>
      </c>
    </row>
    <row r="124" spans="1:17" x14ac:dyDescent="0.3">
      <c r="A124" s="196"/>
      <c r="B124" s="201"/>
      <c r="C124" s="202"/>
      <c r="D124" s="202"/>
      <c r="E124" s="179"/>
      <c r="F124" s="11">
        <f>19206.45+65263.55</f>
        <v>84470</v>
      </c>
      <c r="G124" s="51">
        <v>0</v>
      </c>
      <c r="H124" s="38">
        <f t="shared" ref="H124:H125" si="25">+F124-G124</f>
        <v>84470</v>
      </c>
      <c r="I124" s="87" t="s">
        <v>184</v>
      </c>
      <c r="K124" s="138"/>
    </row>
    <row r="125" spans="1:17" ht="75" customHeight="1" x14ac:dyDescent="0.3">
      <c r="A125" s="196"/>
      <c r="B125" s="201"/>
      <c r="C125" s="202"/>
      <c r="D125" s="202"/>
      <c r="E125" s="179"/>
      <c r="F125" s="2">
        <v>3149.24</v>
      </c>
      <c r="G125" s="38">
        <v>0</v>
      </c>
      <c r="H125" s="38">
        <f t="shared" si="25"/>
        <v>3149.24</v>
      </c>
      <c r="I125" s="83" t="s">
        <v>21</v>
      </c>
      <c r="K125" s="139"/>
      <c r="Q125" s="100" t="s">
        <v>185</v>
      </c>
    </row>
    <row r="126" spans="1:17" ht="18.600000000000001" thickBot="1" x14ac:dyDescent="0.35">
      <c r="A126" s="60" t="s">
        <v>186</v>
      </c>
      <c r="B126" s="77">
        <f>SUM(B123:B124)</f>
        <v>0</v>
      </c>
      <c r="C126" s="78">
        <f>SUM(C123:C124)</f>
        <v>0</v>
      </c>
      <c r="D126" s="78">
        <f>SUM(D123:D124)</f>
        <v>0</v>
      </c>
      <c r="E126" s="79"/>
      <c r="F126" s="77">
        <f>SUM(F123:F125)</f>
        <v>5222825.4400000004</v>
      </c>
      <c r="G126" s="78">
        <f t="shared" ref="G126:H126" si="26">SUM(G123:G125)</f>
        <v>5940994.79</v>
      </c>
      <c r="H126" s="78">
        <f t="shared" si="26"/>
        <v>-718169.34999999986</v>
      </c>
      <c r="I126" s="88"/>
      <c r="K126" s="99"/>
    </row>
    <row r="127" spans="1:17" x14ac:dyDescent="0.3">
      <c r="A127" s="22"/>
    </row>
    <row r="128" spans="1:17" x14ac:dyDescent="0.3">
      <c r="A128" s="23"/>
      <c r="B128" s="23"/>
      <c r="C128" s="24"/>
      <c r="D128" s="176" t="s">
        <v>187</v>
      </c>
      <c r="E128" s="176"/>
      <c r="F128" s="176"/>
      <c r="G128" s="176"/>
      <c r="H128" s="26"/>
      <c r="K128" s="25"/>
    </row>
    <row r="129" spans="1:11" x14ac:dyDescent="0.3">
      <c r="A129" s="27"/>
      <c r="B129" s="27"/>
      <c r="C129" s="28"/>
      <c r="D129" s="175"/>
      <c r="E129" s="175"/>
      <c r="F129" s="175"/>
      <c r="G129" s="175"/>
      <c r="H129" s="29"/>
      <c r="K129" s="30"/>
    </row>
    <row r="130" spans="1:11" x14ac:dyDescent="0.3">
      <c r="A130" s="31"/>
      <c r="B130" s="31"/>
      <c r="C130" s="28"/>
      <c r="D130" s="172" t="s">
        <v>190</v>
      </c>
      <c r="E130" s="172"/>
      <c r="F130" s="172"/>
      <c r="G130" s="172"/>
      <c r="H130" s="29"/>
      <c r="K130" s="30"/>
    </row>
    <row r="131" spans="1:11" x14ac:dyDescent="0.3">
      <c r="A131" s="31"/>
      <c r="B131" s="31"/>
      <c r="C131" s="28"/>
      <c r="D131" s="29"/>
      <c r="E131" s="29"/>
      <c r="F131" s="28"/>
      <c r="G131" s="32"/>
      <c r="H131" s="29"/>
      <c r="K131" s="30"/>
    </row>
    <row r="132" spans="1:11" x14ac:dyDescent="0.3">
      <c r="A132" s="31"/>
      <c r="B132" s="31"/>
      <c r="C132" s="28"/>
      <c r="D132" s="29"/>
      <c r="E132" s="29"/>
      <c r="F132" s="28"/>
      <c r="G132" s="32"/>
      <c r="H132" s="29"/>
      <c r="I132" s="33"/>
      <c r="K132" s="33"/>
    </row>
    <row r="133" spans="1:11" x14ac:dyDescent="0.3">
      <c r="A133" s="27"/>
      <c r="B133" s="27"/>
      <c r="C133" s="28"/>
      <c r="D133" s="29"/>
      <c r="E133" s="29"/>
      <c r="F133" s="28"/>
      <c r="G133" s="32"/>
      <c r="H133" s="29"/>
      <c r="I133" s="33"/>
      <c r="K133" s="33"/>
    </row>
    <row r="135" spans="1:11" ht="65.25" customHeight="1" x14ac:dyDescent="0.3">
      <c r="A135" s="116" t="s">
        <v>202</v>
      </c>
      <c r="B135" s="116"/>
      <c r="C135" s="116"/>
      <c r="D135" s="116"/>
      <c r="E135" s="116"/>
      <c r="F135" s="116"/>
      <c r="G135" s="116"/>
      <c r="H135" s="112"/>
      <c r="I135" s="32"/>
      <c r="J135" s="113"/>
    </row>
    <row r="136" spans="1:11" x14ac:dyDescent="0.3">
      <c r="A136" s="27" t="s">
        <v>218</v>
      </c>
      <c r="B136" s="27"/>
      <c r="C136" s="27"/>
      <c r="D136" s="27"/>
      <c r="E136" s="27"/>
      <c r="F136" s="27"/>
      <c r="G136" s="27"/>
      <c r="H136" s="112"/>
      <c r="I136" s="32"/>
      <c r="J136" s="113"/>
    </row>
    <row r="137" spans="1:11" x14ac:dyDescent="0.3">
      <c r="A137" s="27" t="s">
        <v>193</v>
      </c>
      <c r="B137" s="27"/>
      <c r="C137" s="27"/>
      <c r="D137" s="27"/>
      <c r="E137" s="27"/>
      <c r="F137" s="27"/>
      <c r="G137" s="27"/>
      <c r="H137" s="112"/>
      <c r="I137" s="32"/>
      <c r="J137" s="113"/>
    </row>
    <row r="138" spans="1:11" x14ac:dyDescent="0.3">
      <c r="A138" s="27" t="s">
        <v>200</v>
      </c>
      <c r="B138" s="27"/>
      <c r="C138" s="27"/>
      <c r="D138" s="27"/>
      <c r="E138" s="27"/>
      <c r="F138" s="27"/>
      <c r="G138" s="27"/>
      <c r="H138" s="112"/>
      <c r="I138" s="32"/>
      <c r="J138" s="113"/>
    </row>
    <row r="139" spans="1:11" x14ac:dyDescent="0.3">
      <c r="A139" s="27" t="s">
        <v>201</v>
      </c>
      <c r="B139" s="27"/>
      <c r="C139" s="27"/>
      <c r="D139" s="27"/>
      <c r="E139" s="27"/>
      <c r="F139" s="27"/>
      <c r="G139" s="27"/>
      <c r="H139" s="112"/>
      <c r="I139" s="32"/>
      <c r="J139" s="113"/>
    </row>
    <row r="140" spans="1:11" x14ac:dyDescent="0.3">
      <c r="A140" s="27" t="s">
        <v>194</v>
      </c>
      <c r="B140" s="27"/>
      <c r="C140" s="27"/>
      <c r="D140" s="27"/>
      <c r="E140" s="27"/>
      <c r="F140" s="27"/>
      <c r="G140" s="27"/>
      <c r="H140" s="112"/>
      <c r="I140" s="32"/>
      <c r="J140" s="113"/>
    </row>
    <row r="141" spans="1:11" x14ac:dyDescent="0.3">
      <c r="A141" s="27" t="s">
        <v>195</v>
      </c>
      <c r="B141" s="27"/>
      <c r="C141" s="27"/>
      <c r="D141" s="27"/>
      <c r="E141" s="27"/>
      <c r="F141" s="27"/>
      <c r="G141" s="27"/>
      <c r="H141" s="112"/>
      <c r="I141" s="32"/>
      <c r="J141" s="113"/>
    </row>
    <row r="142" spans="1:11" ht="21" x14ac:dyDescent="0.3">
      <c r="A142" s="115" t="s">
        <v>208</v>
      </c>
      <c r="B142" s="27"/>
      <c r="C142" s="27"/>
      <c r="D142" s="27"/>
      <c r="E142" s="27"/>
      <c r="F142" s="27"/>
      <c r="G142" s="27"/>
      <c r="H142" s="112"/>
      <c r="I142" s="32"/>
      <c r="J142" s="113"/>
    </row>
    <row r="143" spans="1:11" x14ac:dyDescent="0.3">
      <c r="A143" s="27" t="s">
        <v>210</v>
      </c>
      <c r="B143" s="27"/>
      <c r="C143" s="27"/>
      <c r="D143" s="27"/>
      <c r="E143" s="27"/>
      <c r="F143" s="27"/>
      <c r="G143" s="27"/>
      <c r="H143" s="112"/>
      <c r="I143" s="32"/>
      <c r="J143" s="113"/>
    </row>
    <row r="144" spans="1:11" x14ac:dyDescent="0.3">
      <c r="A144" s="27" t="s">
        <v>211</v>
      </c>
      <c r="B144" s="27"/>
      <c r="C144" s="27"/>
      <c r="D144" s="27"/>
      <c r="E144" s="27"/>
      <c r="F144" s="27"/>
      <c r="G144" s="27"/>
      <c r="H144" s="112"/>
      <c r="I144" s="32"/>
      <c r="J144" s="113"/>
    </row>
    <row r="145" spans="1:10" x14ac:dyDescent="0.3">
      <c r="A145" s="27" t="s">
        <v>196</v>
      </c>
      <c r="B145" s="27"/>
      <c r="C145" s="27"/>
      <c r="D145" s="27"/>
      <c r="E145" s="27"/>
      <c r="F145" s="27"/>
      <c r="G145" s="27"/>
      <c r="H145" s="112"/>
      <c r="I145" s="32"/>
      <c r="J145" s="113"/>
    </row>
    <row r="146" spans="1:10" x14ac:dyDescent="0.3">
      <c r="A146" s="27" t="s">
        <v>197</v>
      </c>
      <c r="B146" s="27"/>
      <c r="C146" s="27"/>
      <c r="D146" s="27"/>
      <c r="E146" s="27"/>
      <c r="F146" s="27"/>
      <c r="G146" s="27"/>
      <c r="H146" s="112"/>
      <c r="I146" s="32"/>
      <c r="J146" s="113"/>
    </row>
    <row r="147" spans="1:10" x14ac:dyDescent="0.3">
      <c r="A147" s="27" t="s">
        <v>198</v>
      </c>
      <c r="B147" s="27"/>
      <c r="C147" s="27"/>
      <c r="D147" s="27"/>
      <c r="E147" s="27"/>
      <c r="F147" s="27"/>
      <c r="G147" s="27"/>
      <c r="H147" s="112"/>
      <c r="I147" s="32"/>
      <c r="J147" s="113"/>
    </row>
    <row r="148" spans="1:10" x14ac:dyDescent="0.3">
      <c r="A148" s="27" t="s">
        <v>216</v>
      </c>
      <c r="B148" s="27"/>
      <c r="C148" s="27"/>
      <c r="D148" s="27"/>
      <c r="E148" s="27"/>
      <c r="F148" s="27"/>
      <c r="G148" s="27"/>
      <c r="H148" s="112"/>
      <c r="I148" s="32"/>
      <c r="J148" s="113"/>
    </row>
    <row r="149" spans="1:10" x14ac:dyDescent="0.3">
      <c r="A149" s="27" t="s">
        <v>199</v>
      </c>
      <c r="B149" s="27"/>
      <c r="C149" s="27"/>
      <c r="D149" s="27"/>
      <c r="E149" s="27"/>
      <c r="F149" s="27"/>
      <c r="G149" s="27"/>
      <c r="H149" s="112"/>
      <c r="I149" s="32"/>
      <c r="J149" s="113"/>
    </row>
    <row r="150" spans="1:10" x14ac:dyDescent="0.3">
      <c r="A150" s="27" t="s">
        <v>217</v>
      </c>
      <c r="B150" s="27"/>
      <c r="C150" s="27"/>
      <c r="D150" s="27"/>
      <c r="E150" s="27"/>
      <c r="F150" s="27"/>
      <c r="G150" s="27"/>
      <c r="H150" s="112"/>
      <c r="I150" s="32"/>
      <c r="J150" s="113"/>
    </row>
    <row r="151" spans="1:10" x14ac:dyDescent="0.3">
      <c r="A151" s="27" t="s">
        <v>220</v>
      </c>
      <c r="B151" s="27"/>
      <c r="C151" s="27"/>
      <c r="D151" s="27"/>
      <c r="E151" s="27"/>
      <c r="F151" s="27"/>
      <c r="G151" s="27"/>
      <c r="H151" s="112"/>
      <c r="I151" s="32"/>
      <c r="J151" s="113"/>
    </row>
    <row r="152" spans="1:10" x14ac:dyDescent="0.3">
      <c r="A152" s="27" t="s">
        <v>221</v>
      </c>
      <c r="B152" s="27"/>
      <c r="C152" s="27"/>
      <c r="D152" s="27"/>
      <c r="E152" s="27"/>
      <c r="F152" s="27"/>
      <c r="G152" s="27"/>
      <c r="H152" s="112"/>
      <c r="I152" s="32"/>
      <c r="J152" s="113"/>
    </row>
    <row r="153" spans="1:10" x14ac:dyDescent="0.3">
      <c r="A153" s="114"/>
      <c r="B153" s="27"/>
      <c r="C153" s="27"/>
      <c r="D153" s="27"/>
      <c r="E153" s="27"/>
      <c r="F153" s="27"/>
      <c r="G153" s="27"/>
      <c r="H153" s="112"/>
      <c r="I153" s="32"/>
      <c r="J153" s="113"/>
    </row>
    <row r="154" spans="1:10" x14ac:dyDescent="0.3">
      <c r="A154" s="27"/>
      <c r="B154" s="27"/>
      <c r="C154" s="27"/>
      <c r="D154" s="27"/>
      <c r="E154" s="27"/>
      <c r="F154" s="27"/>
      <c r="G154" s="27"/>
      <c r="H154" s="112"/>
      <c r="I154" s="32"/>
      <c r="J154" s="113"/>
    </row>
    <row r="155" spans="1:10" x14ac:dyDescent="0.3">
      <c r="A155" s="116" t="s">
        <v>219</v>
      </c>
      <c r="B155" s="116"/>
      <c r="C155" s="116"/>
      <c r="D155" s="116"/>
      <c r="E155" s="116"/>
      <c r="F155" s="116"/>
      <c r="G155" s="116"/>
      <c r="H155" s="29"/>
      <c r="I155" s="32"/>
      <c r="J155" s="113"/>
    </row>
    <row r="156" spans="1:10" x14ac:dyDescent="0.3">
      <c r="A156" s="116"/>
      <c r="B156" s="116"/>
      <c r="C156" s="116"/>
      <c r="D156" s="116"/>
      <c r="E156" s="116"/>
      <c r="F156" s="116"/>
      <c r="G156" s="116"/>
      <c r="H156" s="29"/>
      <c r="I156" s="32"/>
      <c r="J156" s="113"/>
    </row>
    <row r="157" spans="1:10" x14ac:dyDescent="0.3">
      <c r="A157" s="116"/>
      <c r="B157" s="116"/>
      <c r="C157" s="116"/>
      <c r="D157" s="116"/>
      <c r="E157" s="116"/>
      <c r="F157" s="116"/>
      <c r="G157" s="116"/>
      <c r="H157" s="29"/>
      <c r="I157" s="32"/>
      <c r="J157" s="33"/>
    </row>
    <row r="158" spans="1:10" x14ac:dyDescent="0.3">
      <c r="A158" s="116"/>
      <c r="B158" s="116"/>
      <c r="C158" s="116"/>
      <c r="D158" s="116"/>
      <c r="E158" s="116"/>
      <c r="F158" s="116"/>
      <c r="G158" s="116"/>
    </row>
    <row r="159" spans="1:10" x14ac:dyDescent="0.3">
      <c r="A159" s="116"/>
      <c r="B159" s="116"/>
      <c r="C159" s="116"/>
      <c r="D159" s="116"/>
      <c r="E159" s="116"/>
      <c r="F159" s="116"/>
      <c r="G159" s="116"/>
    </row>
    <row r="160" spans="1:10" x14ac:dyDescent="0.3">
      <c r="A160" s="116"/>
      <c r="B160" s="116"/>
      <c r="C160" s="116"/>
      <c r="D160" s="116"/>
      <c r="E160" s="116"/>
      <c r="F160" s="116"/>
      <c r="G160" s="116"/>
    </row>
    <row r="161" spans="1:10" x14ac:dyDescent="0.3">
      <c r="A161" s="116"/>
      <c r="B161" s="116"/>
      <c r="C161" s="116"/>
      <c r="D161" s="116"/>
      <c r="E161" s="116"/>
      <c r="F161" s="116"/>
      <c r="G161" s="116"/>
    </row>
    <row r="162" spans="1:10" x14ac:dyDescent="0.3">
      <c r="A162" s="116"/>
      <c r="B162" s="116"/>
      <c r="C162" s="116"/>
      <c r="D162" s="116"/>
      <c r="E162" s="116"/>
      <c r="F162" s="116"/>
      <c r="G162" s="116"/>
    </row>
    <row r="163" spans="1:10" x14ac:dyDescent="0.3">
      <c r="A163" s="116"/>
      <c r="B163" s="116"/>
      <c r="C163" s="116"/>
      <c r="D163" s="116"/>
      <c r="E163" s="116"/>
      <c r="F163" s="116"/>
      <c r="G163" s="116"/>
    </row>
    <row r="164" spans="1:10" x14ac:dyDescent="0.3">
      <c r="A164" s="116"/>
      <c r="B164" s="116"/>
      <c r="C164" s="116"/>
      <c r="D164" s="116"/>
      <c r="E164" s="116"/>
      <c r="F164" s="116"/>
      <c r="G164" s="116"/>
    </row>
    <row r="165" spans="1:10" x14ac:dyDescent="0.3">
      <c r="A165" s="116"/>
      <c r="B165" s="116"/>
      <c r="C165" s="116"/>
      <c r="D165" s="116"/>
      <c r="E165" s="116"/>
      <c r="F165" s="116"/>
      <c r="G165" s="116"/>
    </row>
    <row r="166" spans="1:10" x14ac:dyDescent="0.3">
      <c r="A166" s="116"/>
      <c r="B166" s="116"/>
      <c r="C166" s="116"/>
      <c r="D166" s="116"/>
      <c r="E166" s="116"/>
      <c r="F166" s="116"/>
      <c r="G166" s="116"/>
    </row>
    <row r="167" spans="1:10" x14ac:dyDescent="0.3">
      <c r="A167" s="116"/>
      <c r="B167" s="116"/>
      <c r="C167" s="116"/>
      <c r="D167" s="116"/>
      <c r="E167" s="116"/>
      <c r="F167" s="116"/>
      <c r="G167" s="116"/>
    </row>
    <row r="168" spans="1:10" x14ac:dyDescent="0.3">
      <c r="A168" s="116"/>
      <c r="B168" s="116"/>
      <c r="C168" s="116"/>
      <c r="D168" s="116"/>
      <c r="E168" s="116"/>
      <c r="F168" s="116"/>
      <c r="G168" s="116"/>
    </row>
    <row r="169" spans="1:10" x14ac:dyDescent="0.3">
      <c r="A169" s="116"/>
      <c r="B169" s="116"/>
      <c r="C169" s="116"/>
      <c r="D169" s="116"/>
      <c r="E169" s="116"/>
      <c r="F169" s="116"/>
      <c r="G169" s="116"/>
    </row>
    <row r="170" spans="1:10" x14ac:dyDescent="0.3">
      <c r="A170" s="116"/>
      <c r="B170" s="116"/>
      <c r="C170" s="116"/>
      <c r="D170" s="116"/>
      <c r="E170" s="116"/>
      <c r="F170" s="116"/>
      <c r="G170" s="116"/>
    </row>
    <row r="171" spans="1:10" x14ac:dyDescent="0.3">
      <c r="A171" s="116"/>
      <c r="B171" s="116"/>
      <c r="C171" s="116"/>
      <c r="D171" s="116"/>
      <c r="E171" s="116"/>
      <c r="F171" s="116"/>
      <c r="G171" s="116"/>
    </row>
    <row r="172" spans="1:10" x14ac:dyDescent="0.3">
      <c r="A172" s="116"/>
      <c r="B172" s="116"/>
      <c r="C172" s="116"/>
      <c r="D172" s="116"/>
      <c r="E172" s="116"/>
      <c r="F172" s="116"/>
      <c r="G172" s="116"/>
    </row>
    <row r="173" spans="1:10" x14ac:dyDescent="0.3">
      <c r="A173" s="116"/>
      <c r="B173" s="116"/>
      <c r="C173" s="116"/>
      <c r="D173" s="116"/>
      <c r="E173" s="116"/>
      <c r="F173" s="116"/>
      <c r="G173" s="116"/>
    </row>
    <row r="174" spans="1:10" x14ac:dyDescent="0.3">
      <c r="A174" s="116"/>
      <c r="B174" s="116"/>
      <c r="C174" s="116"/>
      <c r="D174" s="116"/>
      <c r="E174" s="116"/>
      <c r="F174" s="116"/>
      <c r="G174" s="116"/>
    </row>
    <row r="175" spans="1:10" x14ac:dyDescent="0.3">
      <c r="A175" s="116"/>
      <c r="B175" s="116"/>
      <c r="C175" s="116"/>
      <c r="D175" s="116"/>
      <c r="E175" s="116"/>
      <c r="F175" s="116"/>
      <c r="G175" s="116"/>
      <c r="J175" s="30"/>
    </row>
    <row r="176" spans="1:10" x14ac:dyDescent="0.3">
      <c r="A176" s="116"/>
      <c r="B176" s="116"/>
      <c r="C176" s="116"/>
      <c r="D176" s="116"/>
      <c r="E176" s="116"/>
      <c r="F176" s="116"/>
      <c r="G176" s="116"/>
      <c r="J176" s="30"/>
    </row>
    <row r="177" spans="1:10" x14ac:dyDescent="0.3">
      <c r="A177" s="116"/>
      <c r="B177" s="116"/>
      <c r="C177" s="116"/>
      <c r="D177" s="116"/>
      <c r="E177" s="116"/>
      <c r="F177" s="116"/>
      <c r="G177" s="116"/>
      <c r="J177" s="30"/>
    </row>
    <row r="178" spans="1:10" x14ac:dyDescent="0.3">
      <c r="A178" s="116"/>
      <c r="B178" s="116"/>
      <c r="C178" s="116"/>
      <c r="D178" s="116"/>
      <c r="E178" s="116"/>
      <c r="F178" s="116"/>
      <c r="G178" s="116"/>
      <c r="J178" s="33"/>
    </row>
    <row r="179" spans="1:10" x14ac:dyDescent="0.3">
      <c r="A179" s="116"/>
      <c r="B179" s="116"/>
      <c r="C179" s="116"/>
      <c r="D179" s="116"/>
      <c r="E179" s="116"/>
      <c r="F179" s="116"/>
      <c r="G179" s="116"/>
    </row>
    <row r="181" spans="1:10" x14ac:dyDescent="0.3">
      <c r="A181" s="25" t="s">
        <v>188</v>
      </c>
    </row>
    <row r="182" spans="1:10" x14ac:dyDescent="0.3">
      <c r="A182" s="30" t="s">
        <v>189</v>
      </c>
    </row>
    <row r="183" spans="1:10" x14ac:dyDescent="0.3">
      <c r="A183" s="30" t="s">
        <v>191</v>
      </c>
    </row>
    <row r="184" spans="1:10" x14ac:dyDescent="0.3">
      <c r="A184" s="33" t="s">
        <v>192</v>
      </c>
    </row>
  </sheetData>
  <autoFilter ref="A2:K126" xr:uid="{00000000-0009-0000-0000-000000000000}"/>
  <mergeCells count="114">
    <mergeCell ref="K12:K14"/>
    <mergeCell ref="F57:F64"/>
    <mergeCell ref="G57:G64"/>
    <mergeCell ref="H57:H64"/>
    <mergeCell ref="I57:I64"/>
    <mergeCell ref="K54:K55"/>
    <mergeCell ref="K25:K48"/>
    <mergeCell ref="K57:K64"/>
    <mergeCell ref="B5:B10"/>
    <mergeCell ref="C5:C10"/>
    <mergeCell ref="A102:A105"/>
    <mergeCell ref="B102:B105"/>
    <mergeCell ref="E110:E111"/>
    <mergeCell ref="E102:E105"/>
    <mergeCell ref="B54:B55"/>
    <mergeCell ref="B94:B98"/>
    <mergeCell ref="C94:C98"/>
    <mergeCell ref="D94:D98"/>
    <mergeCell ref="A93:A98"/>
    <mergeCell ref="B81:B82"/>
    <mergeCell ref="C81:C82"/>
    <mergeCell ref="D81:D82"/>
    <mergeCell ref="E81:E82"/>
    <mergeCell ref="A80:A83"/>
    <mergeCell ref="A1:I1"/>
    <mergeCell ref="A2:A3"/>
    <mergeCell ref="D2:D3"/>
    <mergeCell ref="E2:E3"/>
    <mergeCell ref="H2:H3"/>
    <mergeCell ref="I2:I3"/>
    <mergeCell ref="E12:E14"/>
    <mergeCell ref="D130:G130"/>
    <mergeCell ref="E89:E91"/>
    <mergeCell ref="D129:G129"/>
    <mergeCell ref="D128:G128"/>
    <mergeCell ref="D89:D91"/>
    <mergeCell ref="D115:D116"/>
    <mergeCell ref="E115:E116"/>
    <mergeCell ref="E94:E98"/>
    <mergeCell ref="E123:E125"/>
    <mergeCell ref="D109:D111"/>
    <mergeCell ref="D102:D105"/>
    <mergeCell ref="I119:I121"/>
    <mergeCell ref="D5:D10"/>
    <mergeCell ref="E5:E10"/>
    <mergeCell ref="A4:A10"/>
    <mergeCell ref="F119:F121"/>
    <mergeCell ref="G119:G121"/>
    <mergeCell ref="K2:K3"/>
    <mergeCell ref="K18:K23"/>
    <mergeCell ref="C110:C111"/>
    <mergeCell ref="F111:F112"/>
    <mergeCell ref="G111:G112"/>
    <mergeCell ref="H111:H112"/>
    <mergeCell ref="I111:I112"/>
    <mergeCell ref="C54:C55"/>
    <mergeCell ref="D54:D55"/>
    <mergeCell ref="G18:G23"/>
    <mergeCell ref="H18:H23"/>
    <mergeCell ref="I18:I23"/>
    <mergeCell ref="F18:F23"/>
    <mergeCell ref="C102:C105"/>
    <mergeCell ref="C12:C14"/>
    <mergeCell ref="D12:D14"/>
    <mergeCell ref="C89:C91"/>
    <mergeCell ref="E54:E55"/>
    <mergeCell ref="E85:E86"/>
    <mergeCell ref="K4:K10"/>
    <mergeCell ref="E27:E48"/>
    <mergeCell ref="D27:D48"/>
    <mergeCell ref="C27:C48"/>
    <mergeCell ref="F82:F83"/>
    <mergeCell ref="K80:K83"/>
    <mergeCell ref="F109:F110"/>
    <mergeCell ref="G109:G110"/>
    <mergeCell ref="H109:H110"/>
    <mergeCell ref="I109:I110"/>
    <mergeCell ref="K123:K125"/>
    <mergeCell ref="K85:K86"/>
    <mergeCell ref="K93:K98"/>
    <mergeCell ref="K88:K91"/>
    <mergeCell ref="K102:K105"/>
    <mergeCell ref="H119:H121"/>
    <mergeCell ref="G82:G83"/>
    <mergeCell ref="H82:H83"/>
    <mergeCell ref="I82:I83"/>
    <mergeCell ref="B12:B14"/>
    <mergeCell ref="B89:B91"/>
    <mergeCell ref="B85:B86"/>
    <mergeCell ref="C85:C86"/>
    <mergeCell ref="D85:D86"/>
    <mergeCell ref="A18:A23"/>
    <mergeCell ref="A57:A64"/>
    <mergeCell ref="A12:A14"/>
    <mergeCell ref="A25:A48"/>
    <mergeCell ref="A54:A55"/>
    <mergeCell ref="A85:A86"/>
    <mergeCell ref="A88:A91"/>
    <mergeCell ref="B27:B48"/>
    <mergeCell ref="A135:G135"/>
    <mergeCell ref="A155:G179"/>
    <mergeCell ref="K109:K112"/>
    <mergeCell ref="K114:K116"/>
    <mergeCell ref="K118:K121"/>
    <mergeCell ref="A118:A121"/>
    <mergeCell ref="A109:A112"/>
    <mergeCell ref="B109:B111"/>
    <mergeCell ref="A114:A116"/>
    <mergeCell ref="B115:B116"/>
    <mergeCell ref="C115:C116"/>
    <mergeCell ref="A123:A125"/>
    <mergeCell ref="B123:B125"/>
    <mergeCell ref="C123:C125"/>
    <mergeCell ref="D123:D125"/>
  </mergeCells>
  <phoneticPr fontId="15" type="noConversion"/>
  <conditionalFormatting sqref="I135:I157">
    <cfRule type="cellIs" dxfId="0" priority="1" operator="equal">
      <formula>"NO"</formula>
    </cfRule>
  </conditionalFormatting>
  <printOptions horizontalCentered="1"/>
  <pageMargins left="0.11811023622047245" right="0.11811023622047245" top="0.11811023622047245" bottom="0.11811023622047245" header="0" footer="0"/>
  <pageSetup paperSize="8" scale="62" fitToHeight="0" pageOrder="overThenDown" orientation="landscape" r:id="rId1"/>
  <headerFooter>
    <oddFooter>&amp;R&amp;8&amp;P/&amp;N</oddFooter>
  </headerFooter>
  <rowBreaks count="4" manualBreakCount="4">
    <brk id="24" max="8" man="1"/>
    <brk id="56" max="8" man="1"/>
    <brk id="84" max="8" man="1"/>
    <brk id="108" max="8" man="1"/>
  </rowBreaks>
  <colBreaks count="1" manualBreakCount="1">
    <brk id="10" max="1048575" man="1"/>
  </colBreaks>
  <ignoredErrors>
    <ignoredError sqref="H56 H107 D118 D106 D56 D15 H54 D87 H70:H71 H85:H87 D65:D67 D70:D71 H118:H119 D9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workbookViewId="0">
      <selection activeCell="A4" sqref="A4"/>
    </sheetView>
  </sheetViews>
  <sheetFormatPr defaultRowHeight="14.4" x14ac:dyDescent="0.3"/>
  <cols>
    <col min="1" max="1" width="72.5546875" customWidth="1"/>
  </cols>
  <sheetData>
    <row r="1" spans="1:2" ht="18" x14ac:dyDescent="0.3">
      <c r="A1" s="27" t="s">
        <v>213</v>
      </c>
      <c r="B1" s="27"/>
    </row>
    <row r="2" spans="1:2" ht="18" x14ac:dyDescent="0.3">
      <c r="A2" s="27" t="s">
        <v>215</v>
      </c>
      <c r="B2" s="27"/>
    </row>
    <row r="3" spans="1:2" ht="18" x14ac:dyDescent="0.3">
      <c r="A3" s="114" t="s">
        <v>203</v>
      </c>
      <c r="B3" s="27"/>
    </row>
    <row r="4" spans="1:2" ht="18" x14ac:dyDescent="0.3">
      <c r="A4" s="27" t="s">
        <v>206</v>
      </c>
      <c r="B4" s="27"/>
    </row>
    <row r="5" spans="1:2" ht="18" x14ac:dyDescent="0.3">
      <c r="A5" s="27" t="s">
        <v>207</v>
      </c>
      <c r="B5" s="27"/>
    </row>
    <row r="6" spans="1:2" ht="36" x14ac:dyDescent="0.3">
      <c r="A6" s="27" t="s">
        <v>204</v>
      </c>
      <c r="B6" s="27"/>
    </row>
    <row r="7" spans="1:2" ht="18" x14ac:dyDescent="0.3">
      <c r="A7" s="27" t="s">
        <v>205</v>
      </c>
      <c r="B7" s="27"/>
    </row>
    <row r="8" spans="1:2" ht="18" x14ac:dyDescent="0.3">
      <c r="A8" s="27" t="s">
        <v>108</v>
      </c>
      <c r="B8" s="27"/>
    </row>
    <row r="9" spans="1:2" ht="18" x14ac:dyDescent="0.3">
      <c r="A9" s="114" t="s">
        <v>209</v>
      </c>
      <c r="B9" s="27"/>
    </row>
    <row r="10" spans="1:2" ht="18" x14ac:dyDescent="0.3">
      <c r="A10" s="17" t="s">
        <v>212</v>
      </c>
      <c r="B10" s="27"/>
    </row>
    <row r="11" spans="1:2" ht="18" x14ac:dyDescent="0.3">
      <c r="A11" s="27" t="s">
        <v>214</v>
      </c>
      <c r="B11" s="27"/>
    </row>
    <row r="13" spans="1:2" ht="18" x14ac:dyDescent="0.3">
      <c r="A13" s="27"/>
    </row>
    <row r="14" spans="1:2" ht="18" x14ac:dyDescent="0.3">
      <c r="A14" s="2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bc9e6d2-5d57-4355-926b-e56d7ebce1bc">
      <Terms xmlns="http://schemas.microsoft.com/office/infopath/2007/PartnerControls"/>
    </lcf76f155ced4ddcb4097134ff3c332f>
    <TaxCatchAll xmlns="fe7fc4ee-4a56-40b6-8e90-9861b5091eb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5B6498BF0BEC4FAAE32174A8543E66" ma:contentTypeVersion="13" ma:contentTypeDescription="Creare un nuovo documento." ma:contentTypeScope="" ma:versionID="ac890d4f76a5c6529b9f96259d8354ee">
  <xsd:schema xmlns:xsd="http://www.w3.org/2001/XMLSchema" xmlns:xs="http://www.w3.org/2001/XMLSchema" xmlns:p="http://schemas.microsoft.com/office/2006/metadata/properties" xmlns:ns2="fe7fc4ee-4a56-40b6-8e90-9861b5091eb3" xmlns:ns3="fbc9e6d2-5d57-4355-926b-e56d7ebce1bc" targetNamespace="http://schemas.microsoft.com/office/2006/metadata/properties" ma:root="true" ma:fieldsID="fdc3850763a51a3ec3d1b4d1a9645705" ns2:_="" ns3:_="">
    <xsd:import namespace="fe7fc4ee-4a56-40b6-8e90-9861b5091eb3"/>
    <xsd:import namespace="fbc9e6d2-5d57-4355-926b-e56d7ebce1b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fc4ee-4a56-40b6-8e90-9861b5091eb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d3d4595-2f0c-4a2c-ba1d-19dee7554f40}" ma:internalName="TaxCatchAll" ma:showField="CatchAllData" ma:web="fe7fc4ee-4a56-40b6-8e90-9861b5091e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9e6d2-5d57-4355-926b-e56d7ebce1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e259aace-db7d-4e79-911f-194f47b9ef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331DBE-663C-4A4A-B410-7E4B3DB91D6A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fbc9e6d2-5d57-4355-926b-e56d7ebce1bc"/>
    <ds:schemaRef ds:uri="fe7fc4ee-4a56-40b6-8e90-9861b5091eb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08C0A0B-14A8-49B3-99A1-42A7422C26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52F262-D2D8-48D9-8F1E-4F36A55CA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7fc4ee-4a56-40b6-8e90-9861b5091eb3"/>
    <ds:schemaRef ds:uri="fbc9e6d2-5d57-4355-926b-e56d7ebce1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riepilogo</vt:lpstr>
      <vt:lpstr>non asseverate</vt:lpstr>
      <vt:lpstr>riepilogo!Area_stampa</vt:lpstr>
      <vt:lpstr>riepilogo!Titoli_stampa</vt:lpstr>
    </vt:vector>
  </TitlesOfParts>
  <Manager/>
  <Company>Comune di Parma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Gianluca Vaccina</dc:creator>
  <cp:keywords/>
  <dc:description/>
  <cp:lastModifiedBy>LETIZIA AMPOLLINI</cp:lastModifiedBy>
  <cp:revision/>
  <cp:lastPrinted>2026-03-27T10:23:32Z</cp:lastPrinted>
  <dcterms:created xsi:type="dcterms:W3CDTF">2015-02-23T09:08:48Z</dcterms:created>
  <dcterms:modified xsi:type="dcterms:W3CDTF">2026-03-27T10:27:07Z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0x010100F65B6498BF0BEC4FAAE32174A8543E66</vt:lpwstr>
  </property>
  <property fmtid="{D5CDD505-2E9C-101B-9397-08002B2CF9AE}" pid="3" name="Order">
    <vt:r8>2605000</vt:r8>
  </property>
  <property fmtid="{D5CDD505-2E9C-101B-9397-08002B2CF9AE}" pid="4" name="MediaServiceImageTags">
    <vt:lpwstr/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